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arbon free power" sheetId="1" r:id="rId4"/>
  </sheets>
  <definedNames>
    <definedName name="period">'Carbon free power'!$K$39</definedName>
    <definedName name="solarcost">#REF!</definedName>
    <definedName name="tdloss">#REF!</definedName>
    <definedName name="elprovince">#REF!</definedName>
    <definedName name="province">#REF!</definedName>
    <definedName name="windcf">#REF!</definedName>
    <definedName name="hydroup">#REF!</definedName>
    <definedName name="eintensity">'Carbon free power'!$B$77</definedName>
    <definedName name="rate">'Carbon free power'!$K$38</definedName>
    <definedName name="baseemit">#REF!</definedName>
    <definedName name="windcost">#REF!</definedName>
    <definedName name="source">#REF!</definedName>
    <definedName name="eldata">#REF!</definedName>
    <definedName name="yearws">#REF!</definedName>
    <definedName name="elyear">#REF!</definedName>
    <definedName name="caprate">#REF!</definedName>
    <definedName name="windsolar">#REF!</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A1">
      <text>
        <t xml:space="preserve">NOTE:
This Calculator, developed in May 2020, is intended to support the exploration of broad trends in the production of electricity in Canada and how fossil fuels could be eliminated from the Canadian electricity supply by 2030. It simplifies or omits many of the nuances that are important in the detailed planning of power systems.  
Most importantly, it does not include provision for simulating changes in the level or time pattern of consumption but focuses just on how the Canadian electricity system could operate at its current level of production while phasing out fossil fuels.  
Components of the system such as intermittent generation (solar and wind) and storage are not mathematically coupled in the calculator – it is up to the user to combine them in feasible ways.  Similarly, the annual net flow of power on proposed new interprovincial transmission lines can be specified by the user, and it is up to the user to keep the inputs within an achievable range.  
The default input values have been selected with these interactions and practicalities in mind, but the user is free to change these assumptions.  In fact, the purpose of the calculator is to help users explore how changes in key inputs affect the overall carbon intensity and capital cost of the system.
Feedback welcome at rtorrie@torriesmith.com</t>
      </text>
    </comment>
    <comment authorId="0" ref="A2">
      <text>
        <t xml:space="preserve">NOTE:
This Calculator, developed in May 2020, is intended to support the exploration of broad trends in the production of electricity in Canada and how fossil fuels could be eliminated from the Canadian electricity supply by 2030. It simplifies or omits many of the nuances that are important in the detailed planning of power systems.  
Most importantly, it does not include provision for simulating changes in the level or time pattern of consumption but focuses just on how the Canadian electricity system could operate at its current level of production while phasing out fossil fuels.  
Components of the system such as intermittent generation (solar and wind) and storage are not mathematically coupled in the calculator – it is up to the user to combine them in feasible ways.  Similarly, the annual net flow of power on proposed new interprovincial transmission lines can be specified by the user, and it is up to the user to keep the inputs within an achievable range.  
The default input values have been selected with these interactions and practicalities in mind, but the user is free to change these assumptions.  In fact, the purpose of the calculator is to help users explore how changes in key inputs affect the overall carbon intensity and capital cost of the system.
Feedback welcome at rtorrie@torriesmith.com</t>
      </text>
    </comment>
    <comment authorId="0" ref="C2">
      <text>
        <t xml:space="preserve">NOTE:
The fossil fuel generation in the base case is assumed to have an average production emission intensity of 750 grams per kW-hour.  This factor can be adjusted in Cell B77.</t>
      </text>
    </comment>
    <comment authorId="0" ref="A4">
      <text>
        <t xml:space="preserve">NOTE:
Sources: Statistics Canada, Table 25-10-0020-01 Electric power, annual generation by class of producer.  Current projects include Site C in British Columbia (1,100 MW, in-service by 2025); Muskrat Falls in Newfoundland and Labrador (824 MW, in service by 2020); Keeyask in Manitoba (695 MW, in service in 2020); and La Romaine Complex Unit 4 in Quebec (245 MW in service in 2021).</t>
      </text>
    </comment>
    <comment authorId="0" ref="A5">
      <text>
        <t xml:space="preserve">NOTE:
The entries for Alberta and Saskatchewan are taken from "Regional Electricity Cooperation and Strategic Infrastructure (RECSI), Western Region", 2018.</t>
      </text>
    </comment>
    <comment authorId="0" ref="A8">
      <text>
        <t xml:space="preserve">NOTE:
The Pickering Nuclear Generation Station will end commercial operations in 2024. https://www.opg.com/powering-ontario/our-generation/nuclear/pickering-nuclear-generation-station/future-of-pickering/</t>
      </text>
    </comment>
    <comment authorId="0" ref="A11">
      <text>
        <t xml:space="preserve">NOTE:
Includes transmission and distribution losses.</t>
      </text>
    </comment>
    <comment authorId="0" ref="A15">
      <text>
        <t xml:space="preserve">NOTE:
New, carbon-free generation is used to displace fossil generation.  When all fossil has been displaced, new carbon-free generation increases the supply of electricity.  
In the default settings, inputs were selected to minimize carbon emissions.  This leads to high rates of wind and solar deployment in Alberta and Saskatchewan, but in other provinces the amount of wind and/or solar required to back out fossil fuels is relatively much smaller.  The hydro rich provinces do not require any wind or solar, but in practice one can expect there would be some development even in those provinces.</t>
      </text>
    </comment>
    <comment authorId="0" ref="B38">
      <text>
        <t xml:space="preserve">NOTE:
This is the total capital investment identified in the measures below, assumed to be spread over a ten year period.</t>
      </text>
    </comment>
    <comment authorId="0" ref="B39">
      <text>
        <t xml:space="preserve">NOTE:
Total person-years of employment over the duration of the investment program, assumed to be 10 years.</t>
      </text>
    </comment>
    <comment authorId="0" ref="I39">
      <text>
        <t xml:space="preserve">NOTE:
Capital expenditures in this workbook are annualized using a common lifetime, but in practice different lifetimes would apply to different technologies.</t>
      </text>
    </comment>
    <comment authorId="0" ref="H40">
      <text>
        <t xml:space="preserve">NOTE:
While it is useful to compare the annualized capex with the annual value of the new energy generated it is not by itself a test of the profitability of the investments.  Operation and maintenance costs (relatively low for renewables) would have to be considered.</t>
      </text>
    </comment>
    <comment authorId="0" ref="A41">
      <text>
        <t xml:space="preserve">The net additional flows of electricity via new transmission capacity are assumed to be carbon-free hydroelectricity in all cases. </t>
      </text>
    </comment>
    <comment authorId="0" ref="A42">
      <text>
        <t xml:space="preserve">NOTE:
The default characterization of the transmission projects in western Canada is taken from "Regional Electricity Cooperation and Strategic Infrastructure (RECSI), Western Region", 2018.</t>
      </text>
    </comment>
    <comment authorId="0" ref="A45">
      <text>
        <t xml:space="preserve">NOTE:
Characterization of the Ontario-Quebec interties based on "Ontario-Quebec Interconnection Capability, A Technical Overview", Independent Electricity System Operator, May 2017.</t>
      </text>
    </comment>
    <comment authorId="0" ref="A48">
      <text>
        <t xml:space="preserve">NOTE:
Default values for wind generation are based on the potential identified in "Pan-Canadian Wind Integration Study (PCWIS)", GE Energy Consulting, October 2016.</t>
      </text>
    </comment>
    <comment authorId="0" ref="A56">
      <text>
        <t xml:space="preserve">NOTE:
The solar capacity factors are from the Energy Hub (https://www.energyhub.org/solar-energy-maps-canada/) assuming average annual irradiation where the installation angle equals degrees latitude -15 from the top five populated cities from each province.</t>
      </text>
    </comment>
    <comment authorId="0" ref="A60">
      <text>
        <t xml:space="preserve">NOTE:
Default values for storage are concentrated in Alberta and Saskatchewan as these are the two provinces with intermittent power representing the dominant supply by the year 2030, and with a lack of hydro or other "dispatchable" renewables against which this could be balanced.  The default storage values of 24 GW in Alberta and 7 GW in Saskatchewan are provided to enable the high wind and solar penetration in these provinces.</t>
      </text>
    </comment>
    <comment authorId="0" ref="A62">
      <text>
        <t xml:space="preserve">NOTE:
Utility scale batteries are used as the default storage option here but there are alternatives that may prevail, including vehicle-to-grid discharge of surplus energy storied in electric vehicles.  Electricity storage is a rapidly evolving field with very steep price reductions in recent years and rapidly accelerating utility implementation, particularly in the U.S.</t>
      </text>
    </comment>
    <comment authorId="0" ref="A64">
      <text>
        <t xml:space="preserve">NOTE:
The "geothermal" referred to here is the generation of electricity from sources of heat that are deep underground. Abandoned oil and gas wells in Alberta are believed to have a large potential for this type of power production.</t>
      </text>
    </comment>
    <comment authorId="0" ref="A70">
      <text>
        <t xml:space="preserve">NOTE:
This refers to additional electricity that can be generated, over and above the existing output, when hydroelectric generating stations are refurbished with more efficient and modern technology. </t>
      </text>
    </comment>
  </commentList>
</comments>
</file>

<file path=xl/sharedStrings.xml><?xml version="1.0" encoding="utf-8"?>
<sst xmlns="http://schemas.openxmlformats.org/spreadsheetml/2006/main" count="167" uniqueCount="75">
  <si>
    <t>Decarbonizing Canadian Electricity</t>
  </si>
  <si>
    <t>BEFORE DECARONIZATION</t>
  </si>
  <si>
    <t>Emissions MT CO2e/yr:</t>
  </si>
  <si>
    <t>Canadian annual generation TWh):</t>
  </si>
  <si>
    <t>Canadian annual consumption (TWh):</t>
  </si>
  <si>
    <t>Available for export/growth (TWh):</t>
  </si>
  <si>
    <t>British Columbia</t>
  </si>
  <si>
    <t>Alberta</t>
  </si>
  <si>
    <t>Saskatchewan</t>
  </si>
  <si>
    <t>Manitoba</t>
  </si>
  <si>
    <t>Ontario</t>
  </si>
  <si>
    <t>Quebec</t>
  </si>
  <si>
    <t>New Brunswick</t>
  </si>
  <si>
    <t>Nova Scotia</t>
  </si>
  <si>
    <t>PEI</t>
  </si>
  <si>
    <t>Newfoundland
&amp; Labrador</t>
  </si>
  <si>
    <t>Legacy hydro + current projects, TW-hours</t>
  </si>
  <si>
    <t>Wind, TW-hours</t>
  </si>
  <si>
    <t>Solar, TW-hours</t>
  </si>
  <si>
    <t>Other Renewables, TW-hours</t>
  </si>
  <si>
    <t>Legacy nuclear minus Pickering, TW-hours</t>
  </si>
  <si>
    <t>Fossil, TW-hours</t>
  </si>
  <si>
    <t>From other province, TW-hours</t>
  </si>
  <si>
    <t>In-province consumption, TW-hours</t>
  </si>
  <si>
    <t>Wind capacity, GW</t>
  </si>
  <si>
    <t>Solar capacity, GW</t>
  </si>
  <si>
    <t>AFTER DECARBONIZATION MEASURES</t>
  </si>
  <si>
    <t>Emission reductions Mt CO2e/yr:</t>
  </si>
  <si>
    <t>Hydro, TW-hours</t>
  </si>
  <si>
    <t>Newfoundland &amp; Labrador</t>
  </si>
  <si>
    <t>New hydro, upgrades</t>
  </si>
  <si>
    <t>New commitments to wind</t>
  </si>
  <si>
    <t>New commitments to solar</t>
  </si>
  <si>
    <t>Other renewable additions</t>
  </si>
  <si>
    <t>Fossil decline</t>
  </si>
  <si>
    <t>New inflows from other provinces</t>
  </si>
  <si>
    <r>
      <t xml:space="preserve">THE DECARBONIZATION MEASURES
</t>
    </r>
    <r>
      <rPr>
        <rFont val="Calibri"/>
        <color theme="1"/>
        <sz val="16.0"/>
      </rPr>
      <t>(details and user inputs below)</t>
    </r>
  </si>
  <si>
    <t>Total capex, billions $</t>
  </si>
  <si>
    <t>Annualized capex, billions</t>
  </si>
  <si>
    <t>Rate</t>
  </si>
  <si>
    <t>Employment (person-years)</t>
  </si>
  <si>
    <t>Assumed job multiplier (FTE/10e6$)</t>
  </si>
  <si>
    <t>Amortization in years</t>
  </si>
  <si>
    <t>New supply, TWh/yr</t>
  </si>
  <si>
    <t>Value of new energy, billions $/yr</t>
  </si>
  <si>
    <r>
      <t xml:space="preserve">Assumed price, </t>
    </r>
    <r>
      <rPr>
        <rFont val="Calibri"/>
        <color theme="1"/>
        <sz val="14.0"/>
      </rPr>
      <t>ȼ/kwh)</t>
    </r>
  </si>
  <si>
    <t>A. Interprovincial Transmission Projects</t>
  </si>
  <si>
    <t>Annual net interprovincial flow, TW.hours</t>
  </si>
  <si>
    <t>Capital cost, billions $</t>
  </si>
  <si>
    <t>Note: For each project it is assumed that the additional flow of electricity is carbon-free and that it displaces fossil generation in the receiving province.
The decarbonization scenario also includes increased flow from Newfoundland to Nova Scotia of 2.2 TW.h per year, on the existing M-Link, in addition to the Nova Scotia and Supplementary blocks included in the reference scenario.</t>
  </si>
  <si>
    <t>British Columbia to Alberta</t>
  </si>
  <si>
    <t>Intraprovincial Alberta and Saskatchewan</t>
  </si>
  <si>
    <t>n/a</t>
  </si>
  <si>
    <t>Manitoba to Saskatchewan</t>
  </si>
  <si>
    <t>Quebec to Ontario</t>
  </si>
  <si>
    <t>Quebec to New Brunswick &amp; Nova Scotia</t>
  </si>
  <si>
    <t>Total capital cost of transmission projects</t>
  </si>
  <si>
    <t>B. New Wind Generation</t>
  </si>
  <si>
    <t>Capacity, MW</t>
  </si>
  <si>
    <t>Capacity factor</t>
  </si>
  <si>
    <t>Cost per kW</t>
  </si>
  <si>
    <t>Annual energy, TW. Hours</t>
  </si>
  <si>
    <t>Capital expenditures, billions $</t>
  </si>
  <si>
    <t>C. New Solar Generation</t>
  </si>
  <si>
    <t>Annual energy, TW-hours</t>
  </si>
  <si>
    <t>D. Storage</t>
  </si>
  <si>
    <t>Storage capacity, GW</t>
  </si>
  <si>
    <t>Cost per kW, $ (4 hour utility scale batteries)</t>
  </si>
  <si>
    <t>Capital expenditures, billion $</t>
  </si>
  <si>
    <t>E. Geothermal Generation</t>
  </si>
  <si>
    <t>Capital expenditures, billions</t>
  </si>
  <si>
    <t>F. Hydro Upgrades</t>
  </si>
  <si>
    <t>Cost per kW for additional power</t>
  </si>
  <si>
    <t>Capital cost, billions</t>
  </si>
  <si>
    <t>Average GHG intensity of fossil fuel electricity, in grams per kW-hour (production)</t>
  </si>
</sst>
</file>

<file path=xl/styles.xml><?xml version="1.0" encoding="utf-8"?>
<styleSheet xmlns="http://schemas.openxmlformats.org/spreadsheetml/2006/main" xmlns:x14ac="http://schemas.microsoft.com/office/spreadsheetml/2009/9/ac" xmlns:mc="http://schemas.openxmlformats.org/markup-compatibility/2006">
  <numFmts count="10">
    <numFmt numFmtId="164" formatCode="_-* #,##0.0_-;\-* #,##0.0_-;_-* &quot;-&quot;??_-;_-@"/>
    <numFmt numFmtId="165" formatCode="_-* #,##0.00_-;\-* #,##0.00_-;_-* &quot;-&quot;??_-;_-@"/>
    <numFmt numFmtId="166" formatCode="0.0"/>
    <numFmt numFmtId="167" formatCode="_-* #,##0.000_-;\-* #,##0.000_-;_-* &quot;-&quot;??_-;_-@"/>
    <numFmt numFmtId="168" formatCode="_-* #,##0.000000_-;\-* #,##0.000000_-;_-* &quot;-&quot;??_-;_-@"/>
    <numFmt numFmtId="169" formatCode="0.0%"/>
    <numFmt numFmtId="170" formatCode="_-* #,##0_-;\-* #,##0_-;_-* &quot;-&quot;??_-;_-@"/>
    <numFmt numFmtId="171" formatCode="_-&quot;$&quot;* #,##0_-;\-&quot;$&quot;* #,##0_-;_-&quot;$&quot;* &quot;-&quot;??_-;_-@"/>
    <numFmt numFmtId="172" formatCode="_-&quot;$&quot;* #,##0.00_-;\-&quot;$&quot;* #,##0.00_-;_-&quot;$&quot;* &quot;-&quot;??_-;_-@"/>
    <numFmt numFmtId="173" formatCode="&quot;$&quot;#,##0.00;[Red]\-&quot;$&quot;#,##0.00"/>
  </numFmts>
  <fonts count="11">
    <font>
      <sz val="11.0"/>
      <color theme="1"/>
      <name val="Arial"/>
    </font>
    <font>
      <b/>
      <sz val="24.0"/>
      <color theme="1"/>
      <name val="Calibri"/>
    </font>
    <font/>
    <font>
      <b/>
      <sz val="18.0"/>
      <color theme="1"/>
      <name val="Calibri"/>
    </font>
    <font>
      <b/>
      <sz val="11.0"/>
      <color theme="1"/>
      <name val="Calibri"/>
    </font>
    <font>
      <sz val="11.0"/>
      <color theme="1"/>
      <name val="Calibri"/>
    </font>
    <font>
      <b/>
      <sz val="20.0"/>
      <color theme="1"/>
      <name val="Calibri"/>
    </font>
    <font>
      <sz val="14.0"/>
      <color theme="1"/>
      <name val="Calibri"/>
    </font>
    <font>
      <b/>
      <sz val="22.0"/>
      <color theme="1"/>
      <name val="Calibri"/>
    </font>
    <font>
      <sz val="16.0"/>
      <color theme="1"/>
      <name val="Calibri"/>
    </font>
    <font>
      <sz val="12.0"/>
      <color theme="1"/>
      <name val="Calibri"/>
    </font>
  </fonts>
  <fills count="10">
    <fill>
      <patternFill patternType="none"/>
    </fill>
    <fill>
      <patternFill patternType="lightGray"/>
    </fill>
    <fill>
      <patternFill patternType="solid">
        <fgColor rgb="FFC5E0B3"/>
        <bgColor rgb="FFC5E0B3"/>
      </patternFill>
    </fill>
    <fill>
      <patternFill patternType="solid">
        <fgColor rgb="FFFEF2CB"/>
        <bgColor rgb="FFFEF2CB"/>
      </patternFill>
    </fill>
    <fill>
      <patternFill patternType="solid">
        <fgColor rgb="FFDEEAF6"/>
        <bgColor rgb="FFDEEAF6"/>
      </patternFill>
    </fill>
    <fill>
      <patternFill patternType="solid">
        <fgColor rgb="FFFBE4D5"/>
        <bgColor rgb="FFFBE4D5"/>
      </patternFill>
    </fill>
    <fill>
      <patternFill patternType="solid">
        <fgColor rgb="FFD9E2F3"/>
        <bgColor rgb="FFD9E2F3"/>
      </patternFill>
    </fill>
    <fill>
      <patternFill patternType="solid">
        <fgColor theme="1"/>
        <bgColor theme="1"/>
      </patternFill>
    </fill>
    <fill>
      <patternFill patternType="solid">
        <fgColor rgb="FFE2EFD9"/>
        <bgColor rgb="FFE2EFD9"/>
      </patternFill>
    </fill>
    <fill>
      <patternFill patternType="solid">
        <fgColor rgb="FF92D050"/>
        <bgColor rgb="FF92D050"/>
      </patternFill>
    </fill>
  </fills>
  <borders count="38">
    <border/>
    <border>
      <bottom style="medium">
        <color rgb="FF000000"/>
      </bottom>
    </border>
    <border>
      <left style="medium">
        <color rgb="FF000000"/>
      </left>
      <top style="medium">
        <color rgb="FF000000"/>
      </top>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right style="thin">
        <color rgb="FF000000"/>
      </right>
      <top style="medium">
        <color rgb="FF000000"/>
      </top>
      <bottom style="medium">
        <color rgb="FF000000"/>
      </bottom>
    </border>
    <border>
      <left style="medium">
        <color rgb="FF000000"/>
      </left>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right/>
      <top/>
      <bottom/>
    </border>
    <border>
      <left style="medium">
        <color rgb="FF000000"/>
      </left>
      <right style="medium">
        <color rgb="FF000000"/>
      </right>
      <top style="medium">
        <color rgb="FF000000"/>
      </top>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top style="medium">
        <color rgb="FF000000"/>
      </top>
      <bottom style="thin">
        <color rgb="FF000000"/>
      </bottom>
    </border>
    <border>
      <left style="medium">
        <color rgb="FF000000"/>
      </left>
      <right style="medium">
        <color rgb="FF000000"/>
      </right>
    </border>
    <border>
      <right style="thin">
        <color rgb="FF000000"/>
      </right>
      <top style="thin">
        <color rgb="FF000000"/>
      </top>
      <bottom style="thin">
        <color rgb="FF000000"/>
      </bottom>
    </border>
    <border>
      <top style="thin">
        <color rgb="FF000000"/>
      </top>
      <bottom style="thin">
        <color rgb="FF000000"/>
      </bottom>
    </border>
    <border>
      <left style="medium">
        <color rgb="FF000000"/>
      </left>
      <right style="medium">
        <color rgb="FF000000"/>
      </right>
      <bottom style="medium">
        <color rgb="FF000000"/>
      </bottom>
    </border>
    <border>
      <right style="thin">
        <color rgb="FF000000"/>
      </right>
      <top style="thin">
        <color rgb="FF000000"/>
      </top>
      <bottom style="medium">
        <color rgb="FF000000"/>
      </bottom>
    </border>
    <border>
      <top style="thin">
        <color rgb="FF000000"/>
      </top>
      <bottom style="medium">
        <color rgb="FF000000"/>
      </bottom>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rder>
    <border>
      <right style="medium">
        <color rgb="FF000000"/>
      </right>
    </border>
    <border>
      <left style="thin">
        <color rgb="FF000000"/>
      </left>
      <bottom style="medium">
        <color rgb="FF000000"/>
      </bottom>
    </border>
    <border>
      <right style="medium">
        <color rgb="FF000000"/>
      </right>
      <bottom style="medium">
        <color rgb="FF000000"/>
      </bottom>
    </border>
    <border>
      <left style="medium">
        <color rgb="FF000000"/>
      </left>
      <top style="thin">
        <color rgb="FF000000"/>
      </top>
    </border>
  </borders>
  <cellStyleXfs count="1">
    <xf borderId="0" fillId="0" fontId="0" numFmtId="0" applyAlignment="1" applyFont="1"/>
  </cellStyleXfs>
  <cellXfs count="122">
    <xf borderId="0" fillId="0" fontId="0" numFmtId="0" xfId="0" applyAlignment="1" applyFont="1">
      <alignment readingOrder="0" shrinkToFit="0" vertical="bottom" wrapText="0"/>
    </xf>
    <xf borderId="1" fillId="0" fontId="1" numFmtId="0" xfId="0" applyAlignment="1" applyBorder="1" applyFont="1">
      <alignment horizontal="center"/>
    </xf>
    <xf borderId="1" fillId="0" fontId="2" numFmtId="0" xfId="0" applyBorder="1" applyFont="1"/>
    <xf borderId="2" fillId="0" fontId="3" numFmtId="0" xfId="0" applyAlignment="1" applyBorder="1" applyFont="1">
      <alignment horizontal="center" shrinkToFit="0" vertical="center" wrapText="1"/>
    </xf>
    <xf borderId="3" fillId="2" fontId="4" numFmtId="0" xfId="0" applyAlignment="1" applyBorder="1" applyFill="1" applyFont="1">
      <alignment horizontal="center" shrinkToFit="0" vertical="center" wrapText="1"/>
    </xf>
    <xf borderId="4" fillId="2" fontId="4" numFmtId="164" xfId="0" applyAlignment="1" applyBorder="1" applyFont="1" applyNumberFormat="1">
      <alignment horizontal="center" shrinkToFit="0" vertical="center" wrapText="1"/>
    </xf>
    <xf borderId="3" fillId="3" fontId="4" numFmtId="0" xfId="0" applyAlignment="1" applyBorder="1" applyFill="1" applyFont="1">
      <alignment horizontal="left" shrinkToFit="0" vertical="center" wrapText="1"/>
    </xf>
    <xf borderId="4" fillId="3" fontId="4" numFmtId="164" xfId="0" applyAlignment="1" applyBorder="1" applyFont="1" applyNumberFormat="1">
      <alignment shrinkToFit="0" vertical="center" wrapText="1"/>
    </xf>
    <xf borderId="5" fillId="4" fontId="4" numFmtId="0" xfId="0" applyAlignment="1" applyBorder="1" applyFill="1" applyFont="1">
      <alignment horizontal="center" shrinkToFit="0" vertical="center" wrapText="1"/>
    </xf>
    <xf borderId="6" fillId="0" fontId="2" numFmtId="0" xfId="0" applyBorder="1" applyFont="1"/>
    <xf borderId="4" fillId="4" fontId="4" numFmtId="164" xfId="0" applyAlignment="1" applyBorder="1" applyFont="1" applyNumberFormat="1">
      <alignment horizontal="left" shrinkToFit="0" vertical="center" wrapText="1"/>
    </xf>
    <xf borderId="5" fillId="5" fontId="4" numFmtId="0" xfId="0" applyAlignment="1" applyBorder="1" applyFill="1" applyFont="1">
      <alignment horizontal="center" shrinkToFit="0" vertical="center" wrapText="1"/>
    </xf>
    <xf borderId="4" fillId="5" fontId="4" numFmtId="165" xfId="0" applyAlignment="1" applyBorder="1" applyFont="1" applyNumberFormat="1">
      <alignment shrinkToFit="0" vertical="center" wrapText="1"/>
    </xf>
    <xf borderId="7" fillId="0" fontId="2" numFmtId="0" xfId="0" applyBorder="1" applyFont="1"/>
    <xf borderId="8" fillId="0" fontId="5" numFmtId="0" xfId="0" applyAlignment="1" applyBorder="1" applyFont="1">
      <alignment horizontal="center" shrinkToFit="0" vertical="center" wrapText="1"/>
    </xf>
    <xf borderId="9" fillId="0" fontId="5" numFmtId="0" xfId="0" applyAlignment="1" applyBorder="1" applyFont="1">
      <alignment horizontal="center" shrinkToFit="0" vertical="center" wrapText="1"/>
    </xf>
    <xf borderId="10" fillId="0" fontId="5" numFmtId="0" xfId="0" applyAlignment="1" applyBorder="1" applyFont="1">
      <alignment horizontal="center" shrinkToFit="0" vertical="center" wrapText="1"/>
    </xf>
    <xf borderId="11" fillId="0" fontId="5" numFmtId="0" xfId="0" applyBorder="1" applyFont="1"/>
    <xf borderId="12" fillId="6" fontId="5" numFmtId="164" xfId="0" applyBorder="1" applyFill="1" applyFont="1" applyNumberFormat="1"/>
    <xf borderId="13" fillId="6" fontId="5" numFmtId="164" xfId="0" applyBorder="1" applyFont="1" applyNumberFormat="1"/>
    <xf borderId="14" fillId="6" fontId="5" numFmtId="164" xfId="0" applyBorder="1" applyFont="1" applyNumberFormat="1"/>
    <xf borderId="12" fillId="6" fontId="5" numFmtId="166" xfId="0" applyBorder="1" applyFont="1" applyNumberFormat="1"/>
    <xf borderId="13" fillId="6" fontId="5" numFmtId="166" xfId="0" applyBorder="1" applyFont="1" applyNumberFormat="1"/>
    <xf borderId="14" fillId="6" fontId="5" numFmtId="166" xfId="0" applyBorder="1" applyFont="1" applyNumberFormat="1"/>
    <xf borderId="15" fillId="0" fontId="5" numFmtId="0" xfId="0" applyBorder="1" applyFont="1"/>
    <xf borderId="16" fillId="6" fontId="5" numFmtId="165" xfId="0" applyBorder="1" applyFont="1" applyNumberFormat="1"/>
    <xf borderId="17" fillId="6" fontId="5" numFmtId="165" xfId="0" applyBorder="1" applyFont="1" applyNumberFormat="1"/>
    <xf borderId="18" fillId="6" fontId="5" numFmtId="165" xfId="0" applyBorder="1" applyFont="1" applyNumberFormat="1"/>
    <xf borderId="19" fillId="7" fontId="5" numFmtId="0" xfId="0" applyBorder="1" applyFill="1" applyFont="1"/>
    <xf borderId="19" fillId="7" fontId="5" numFmtId="167" xfId="0" applyBorder="1" applyFont="1" applyNumberFormat="1"/>
    <xf borderId="3" fillId="2" fontId="4" numFmtId="0" xfId="0" applyAlignment="1" applyBorder="1" applyFont="1">
      <alignment shrinkToFit="0" vertical="center" wrapText="1"/>
    </xf>
    <xf borderId="4" fillId="2" fontId="4" numFmtId="164" xfId="0" applyAlignment="1" applyBorder="1" applyFont="1" applyNumberFormat="1">
      <alignment shrinkToFit="0" vertical="center" wrapText="1"/>
    </xf>
    <xf borderId="3" fillId="3" fontId="4" numFmtId="0" xfId="0" applyAlignment="1" applyBorder="1" applyFont="1">
      <alignment shrinkToFit="0" vertical="center" wrapText="1"/>
    </xf>
    <xf borderId="5" fillId="4" fontId="4" numFmtId="0" xfId="0" applyAlignment="1" applyBorder="1" applyFont="1">
      <alignment shrinkToFit="0" vertical="center" wrapText="1"/>
    </xf>
    <xf borderId="4" fillId="4" fontId="4" numFmtId="164" xfId="0" applyAlignment="1" applyBorder="1" applyFont="1" applyNumberFormat="1">
      <alignment shrinkToFit="0" vertical="center" wrapText="1"/>
    </xf>
    <xf borderId="5" fillId="5" fontId="4" numFmtId="0" xfId="0" applyAlignment="1" applyBorder="1" applyFont="1">
      <alignment shrinkToFit="0" vertical="center" wrapText="1"/>
    </xf>
    <xf borderId="0" fillId="0" fontId="5" numFmtId="0" xfId="0" applyAlignment="1" applyFont="1">
      <alignment horizontal="center" shrinkToFit="0" vertical="center" wrapText="1"/>
    </xf>
    <xf borderId="12" fillId="8" fontId="5" numFmtId="164" xfId="0" applyBorder="1" applyFill="1" applyFont="1" applyNumberFormat="1"/>
    <xf borderId="13" fillId="8" fontId="5" numFmtId="164" xfId="0" applyBorder="1" applyFont="1" applyNumberFormat="1"/>
    <xf borderId="14" fillId="8" fontId="5" numFmtId="164" xfId="0" applyBorder="1" applyFont="1" applyNumberFormat="1"/>
    <xf borderId="12" fillId="8" fontId="5" numFmtId="166" xfId="0" applyBorder="1" applyFont="1" applyNumberFormat="1"/>
    <xf borderId="13" fillId="8" fontId="5" numFmtId="166" xfId="0" applyBorder="1" applyFont="1" applyNumberFormat="1"/>
    <xf borderId="14" fillId="8" fontId="5" numFmtId="166" xfId="0" applyBorder="1" applyFont="1" applyNumberFormat="1"/>
    <xf borderId="13" fillId="8" fontId="5" numFmtId="168" xfId="0" applyBorder="1" applyFont="1" applyNumberFormat="1"/>
    <xf borderId="16" fillId="8" fontId="5" numFmtId="164" xfId="0" applyBorder="1" applyFont="1" applyNumberFormat="1"/>
    <xf borderId="17" fillId="8" fontId="5" numFmtId="164" xfId="0" applyBorder="1" applyFont="1" applyNumberFormat="1"/>
    <xf borderId="18" fillId="8" fontId="5" numFmtId="164" xfId="0" applyBorder="1" applyFont="1" applyNumberFormat="1"/>
    <xf borderId="0" fillId="0" fontId="5" numFmtId="0" xfId="0" applyFont="1"/>
    <xf borderId="0" fillId="0" fontId="5" numFmtId="164" xfId="0" applyFont="1" applyNumberFormat="1"/>
    <xf borderId="13" fillId="0" fontId="5" numFmtId="0" xfId="0" applyAlignment="1" applyBorder="1" applyFont="1">
      <alignment horizontal="center" shrinkToFit="0" vertical="center" wrapText="1"/>
    </xf>
    <xf borderId="13" fillId="0" fontId="5" numFmtId="0" xfId="0" applyBorder="1" applyFont="1"/>
    <xf borderId="13" fillId="0" fontId="5" numFmtId="164" xfId="0" applyBorder="1" applyFont="1" applyNumberFormat="1"/>
    <xf borderId="19" fillId="7" fontId="5" numFmtId="164" xfId="0" applyBorder="1" applyFont="1" applyNumberFormat="1"/>
    <xf borderId="20" fillId="8" fontId="6" numFmtId="0" xfId="0" applyAlignment="1" applyBorder="1" applyFont="1">
      <alignment horizontal="center" shrinkToFit="0" vertical="center" wrapText="1"/>
    </xf>
    <xf borderId="21" fillId="8" fontId="7" numFmtId="164" xfId="0" applyAlignment="1" applyBorder="1" applyFont="1" applyNumberFormat="1">
      <alignment horizontal="center" shrinkToFit="0" vertical="center" wrapText="1"/>
    </xf>
    <xf borderId="22" fillId="0" fontId="2" numFmtId="0" xfId="0" applyBorder="1" applyFont="1"/>
    <xf borderId="10" fillId="8" fontId="6" numFmtId="164" xfId="0" applyAlignment="1" applyBorder="1" applyFont="1" applyNumberFormat="1">
      <alignment horizontal="center" shrinkToFit="0" vertical="center" wrapText="1"/>
    </xf>
    <xf borderId="23" fillId="0" fontId="2" numFmtId="0" xfId="0" applyBorder="1" applyFont="1"/>
    <xf borderId="10" fillId="8" fontId="8" numFmtId="164" xfId="0" applyAlignment="1" applyBorder="1" applyFont="1" applyNumberFormat="1">
      <alignment horizontal="center" shrinkToFit="0" vertical="center" wrapText="1"/>
    </xf>
    <xf borderId="10" fillId="9" fontId="9" numFmtId="169" xfId="0" applyAlignment="1" applyBorder="1" applyFill="1" applyFont="1" applyNumberFormat="1">
      <alignment shrinkToFit="0" vertical="center" wrapText="1"/>
    </xf>
    <xf borderId="24" fillId="0" fontId="2" numFmtId="0" xfId="0" applyBorder="1" applyFont="1"/>
    <xf borderId="11" fillId="4" fontId="7" numFmtId="164" xfId="0" applyAlignment="1" applyBorder="1" applyFont="1" applyNumberFormat="1">
      <alignment horizontal="center" shrinkToFit="0" vertical="center" wrapText="1"/>
    </xf>
    <xf borderId="25" fillId="0" fontId="2" numFmtId="0" xfId="0" applyBorder="1" applyFont="1"/>
    <xf borderId="14" fillId="4" fontId="6" numFmtId="170" xfId="0" applyAlignment="1" applyBorder="1" applyFont="1" applyNumberFormat="1">
      <alignment horizontal="center" shrinkToFit="0" vertical="center" wrapText="1"/>
    </xf>
    <xf borderId="26" fillId="0" fontId="2" numFmtId="0" xfId="0" applyBorder="1" applyFont="1"/>
    <xf borderId="14" fillId="9" fontId="9" numFmtId="164" xfId="0" applyAlignment="1" applyBorder="1" applyFont="1" applyNumberFormat="1">
      <alignment horizontal="center" shrinkToFit="0" vertical="center" wrapText="1"/>
    </xf>
    <xf borderId="11" fillId="8" fontId="7" numFmtId="164" xfId="0" applyAlignment="1" applyBorder="1" applyFont="1" applyNumberFormat="1">
      <alignment horizontal="center" shrinkToFit="0" vertical="center" wrapText="1"/>
    </xf>
    <xf borderId="14" fillId="9" fontId="9" numFmtId="170" xfId="0" applyAlignment="1" applyBorder="1" applyFont="1" applyNumberFormat="1">
      <alignment shrinkToFit="0" vertical="center" wrapText="1"/>
    </xf>
    <xf borderId="27" fillId="0" fontId="2" numFmtId="0" xfId="0" applyBorder="1" applyFont="1"/>
    <xf borderId="15" fillId="3" fontId="7" numFmtId="164" xfId="0" applyAlignment="1" applyBorder="1" applyFont="1" applyNumberFormat="1">
      <alignment horizontal="center" shrinkToFit="0" vertical="center" wrapText="1"/>
    </xf>
    <xf borderId="28" fillId="0" fontId="2" numFmtId="0" xfId="0" applyBorder="1" applyFont="1"/>
    <xf borderId="18" fillId="3" fontId="6" numFmtId="164" xfId="0" applyAlignment="1" applyBorder="1" applyFont="1" applyNumberFormat="1">
      <alignment horizontal="center" shrinkToFit="0" vertical="center" wrapText="1"/>
    </xf>
    <xf borderId="29" fillId="0" fontId="2" numFmtId="0" xfId="0" applyBorder="1" applyFont="1"/>
    <xf borderId="18" fillId="9" fontId="9" numFmtId="164" xfId="0" applyAlignment="1" applyBorder="1" applyFont="1" applyNumberFormat="1">
      <alignment shrinkToFit="0" vertical="center" wrapText="1"/>
    </xf>
    <xf borderId="21" fillId="0" fontId="3" numFmtId="0" xfId="0" applyAlignment="1" applyBorder="1" applyFont="1">
      <alignment horizontal="center" shrinkToFit="0" vertical="center" wrapText="1"/>
    </xf>
    <xf borderId="8" fillId="0" fontId="10" numFmtId="0" xfId="0" applyAlignment="1" applyBorder="1" applyFont="1">
      <alignment horizontal="center" shrinkToFit="0" vertical="center" wrapText="1"/>
    </xf>
    <xf borderId="9" fillId="0" fontId="10" numFmtId="0" xfId="0" applyAlignment="1" applyBorder="1" applyFont="1">
      <alignment horizontal="center" shrinkToFit="0" vertical="center" wrapText="1"/>
    </xf>
    <xf borderId="30" fillId="0" fontId="7" numFmtId="0" xfId="0" applyAlignment="1" applyBorder="1" applyFont="1">
      <alignment horizontal="left" shrinkToFit="0" vertical="center" wrapText="1"/>
    </xf>
    <xf borderId="31" fillId="0" fontId="2" numFmtId="0" xfId="0" applyBorder="1" applyFont="1"/>
    <xf borderId="32" fillId="0" fontId="2" numFmtId="0" xfId="0" applyBorder="1" applyFont="1"/>
    <xf borderId="12" fillId="9" fontId="10" numFmtId="0" xfId="0" applyAlignment="1" applyBorder="1" applyFont="1">
      <alignment horizontal="center"/>
    </xf>
    <xf borderId="13" fillId="9" fontId="10" numFmtId="166" xfId="0" applyAlignment="1" applyBorder="1" applyFont="1" applyNumberFormat="1">
      <alignment horizontal="center"/>
    </xf>
    <xf borderId="33" fillId="0" fontId="2" numFmtId="0" xfId="0" applyBorder="1" applyFont="1"/>
    <xf borderId="34" fillId="0" fontId="2" numFmtId="0" xfId="0" applyBorder="1" applyFont="1"/>
    <xf borderId="12" fillId="0" fontId="10" numFmtId="0" xfId="0" applyAlignment="1" applyBorder="1" applyFont="1">
      <alignment horizontal="center"/>
    </xf>
    <xf borderId="16" fillId="0" fontId="10" numFmtId="0" xfId="0" applyBorder="1" applyFont="1"/>
    <xf borderId="17" fillId="0" fontId="10" numFmtId="166" xfId="0" applyAlignment="1" applyBorder="1" applyFont="1" applyNumberFormat="1">
      <alignment horizontal="center"/>
    </xf>
    <xf borderId="35" fillId="0" fontId="2" numFmtId="0" xfId="0" applyBorder="1" applyFont="1"/>
    <xf borderId="36" fillId="0" fontId="2" numFmtId="0" xfId="0" applyBorder="1" applyFont="1"/>
    <xf borderId="10" fillId="0" fontId="10" numFmtId="0" xfId="0" applyAlignment="1" applyBorder="1" applyFont="1">
      <alignment horizontal="center" shrinkToFit="0" vertical="center" wrapText="1"/>
    </xf>
    <xf borderId="12" fillId="9" fontId="10" numFmtId="170" xfId="0" applyBorder="1" applyFont="1" applyNumberFormat="1"/>
    <xf borderId="13" fillId="9" fontId="10" numFmtId="170" xfId="0" applyBorder="1" applyFont="1" applyNumberFormat="1"/>
    <xf borderId="14" fillId="9" fontId="10" numFmtId="170" xfId="0" applyBorder="1" applyFont="1" applyNumberFormat="1"/>
    <xf borderId="12" fillId="9" fontId="10" numFmtId="9" xfId="0" applyBorder="1" applyFont="1" applyNumberFormat="1"/>
    <xf borderId="13" fillId="9" fontId="10" numFmtId="9" xfId="0" applyBorder="1" applyFont="1" applyNumberFormat="1"/>
    <xf borderId="14" fillId="9" fontId="10" numFmtId="9" xfId="0" applyBorder="1" applyFont="1" applyNumberFormat="1"/>
    <xf borderId="12" fillId="9" fontId="10" numFmtId="171" xfId="0" applyBorder="1" applyFont="1" applyNumberFormat="1"/>
    <xf borderId="13" fillId="9" fontId="10" numFmtId="171" xfId="0" applyBorder="1" applyFont="1" applyNumberFormat="1"/>
    <xf borderId="14" fillId="9" fontId="10" numFmtId="171" xfId="0" applyBorder="1" applyFont="1" applyNumberFormat="1"/>
    <xf borderId="12" fillId="0" fontId="10" numFmtId="166" xfId="0" applyBorder="1" applyFont="1" applyNumberFormat="1"/>
    <xf borderId="13" fillId="0" fontId="10" numFmtId="166" xfId="0" applyBorder="1" applyFont="1" applyNumberFormat="1"/>
    <xf borderId="14" fillId="0" fontId="10" numFmtId="166" xfId="0" applyBorder="1" applyFont="1" applyNumberFormat="1"/>
    <xf borderId="16" fillId="0" fontId="10" numFmtId="172" xfId="0" applyBorder="1" applyFont="1" applyNumberFormat="1"/>
    <xf borderId="17" fillId="0" fontId="10" numFmtId="172" xfId="0" applyBorder="1" applyFont="1" applyNumberFormat="1"/>
    <xf borderId="18" fillId="0" fontId="10" numFmtId="172" xfId="0" applyBorder="1" applyFont="1" applyNumberFormat="1"/>
    <xf borderId="12" fillId="9" fontId="10" numFmtId="169" xfId="0" applyBorder="1" applyFont="1" applyNumberFormat="1"/>
    <xf borderId="13" fillId="9" fontId="10" numFmtId="169" xfId="0" applyBorder="1" applyFont="1" applyNumberFormat="1"/>
    <xf borderId="14" fillId="9" fontId="10" numFmtId="169" xfId="0" applyBorder="1" applyFont="1" applyNumberFormat="1"/>
    <xf borderId="12" fillId="9" fontId="10" numFmtId="0" xfId="0" applyBorder="1" applyFont="1"/>
    <xf borderId="13" fillId="9" fontId="10" numFmtId="0" xfId="0" applyBorder="1" applyFont="1"/>
    <xf borderId="14" fillId="9" fontId="10" numFmtId="0" xfId="0" applyBorder="1" applyFont="1"/>
    <xf borderId="16" fillId="0" fontId="10" numFmtId="164" xfId="0" applyBorder="1" applyFont="1" applyNumberFormat="1"/>
    <xf borderId="17" fillId="0" fontId="10" numFmtId="164" xfId="0" applyBorder="1" applyFont="1" applyNumberFormat="1"/>
    <xf borderId="18" fillId="0" fontId="10" numFmtId="164" xfId="0" applyBorder="1" applyFont="1" applyNumberFormat="1"/>
    <xf borderId="12" fillId="0" fontId="10" numFmtId="0" xfId="0" applyBorder="1" applyFont="1"/>
    <xf borderId="13" fillId="0" fontId="10" numFmtId="0" xfId="0" applyBorder="1" applyFont="1"/>
    <xf borderId="14" fillId="0" fontId="10" numFmtId="0" xfId="0" applyBorder="1" applyFont="1"/>
    <xf borderId="37" fillId="0" fontId="5" numFmtId="0" xfId="0" applyBorder="1" applyFont="1"/>
    <xf borderId="13" fillId="0" fontId="5" numFmtId="0" xfId="0" applyAlignment="1" applyBorder="1" applyFont="1">
      <alignment shrinkToFit="0" wrapText="1"/>
    </xf>
    <xf borderId="13" fillId="9" fontId="5" numFmtId="0" xfId="0" applyAlignment="1" applyBorder="1" applyFont="1">
      <alignment horizontal="center" shrinkToFit="0" vertical="center" wrapText="1"/>
    </xf>
    <xf borderId="0" fillId="0" fontId="5" numFmtId="0" xfId="0" applyAlignment="1" applyFont="1">
      <alignment shrinkToFit="0" wrapText="1"/>
    </xf>
    <xf borderId="0" fillId="0" fontId="5" numFmtId="173"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2000">
                <a:solidFill>
                  <a:srgbClr val="757575"/>
                </a:solidFill>
                <a:latin typeface="+mn-lt"/>
              </a:defRPr>
            </a:pPr>
            <a:r>
              <a:t>Electricity Generation and Supply by Province
AFTER DECARBONIZATION MEASURES</a:t>
            </a:r>
          </a:p>
        </c:rich>
      </c:tx>
      <c:overlay val="0"/>
    </c:title>
    <c:plotArea>
      <c:layout>
        <c:manualLayout>
          <c:xMode val="edge"/>
          <c:yMode val="edge"/>
          <c:x val="0.07190906879912566"/>
          <c:y val="0.17539198916568025"/>
          <c:w val="0.8997968560246802"/>
          <c:h val="0.5117948067685739"/>
        </c:manualLayout>
      </c:layout>
      <c:barChart>
        <c:barDir val="col"/>
        <c:grouping val="stacked"/>
        <c:ser>
          <c:idx val="0"/>
          <c:order val="0"/>
          <c:tx>
            <c:strRef>
              <c:f>'Carbon free power'!$A$17</c:f>
            </c:strRef>
          </c:tx>
          <c:spPr>
            <a:solidFill>
              <a:schemeClr val="accent1"/>
            </a:solidFill>
          </c:spPr>
          <c:cat>
            <c:strRef>
              <c:f>'Carbon free power'!$B$16:$K$16</c:f>
            </c:strRef>
          </c:cat>
          <c:val>
            <c:numRef>
              <c:f>'Carbon free power'!$B$17:$K$17</c:f>
            </c:numRef>
          </c:val>
        </c:ser>
        <c:overlap val="100"/>
        <c:axId val="367004247"/>
        <c:axId val="39965354"/>
      </c:barChart>
      <c:lineChart>
        <c:ser>
          <c:idx val="1"/>
          <c:order val="1"/>
          <c:tx>
            <c:strRef>
              <c:f>'Carbon free power'!$A$18</c:f>
            </c:strRef>
          </c:tx>
          <c:marker>
            <c:symbol val="none"/>
          </c:marker>
          <c:cat>
            <c:strRef>
              <c:f>'Carbon free power'!$B$16:$K$16</c:f>
            </c:strRef>
          </c:cat>
          <c:val>
            <c:numRef>
              <c:f>'Carbon free power'!$B$18:$K$18</c:f>
            </c:numRef>
          </c:val>
          <c:smooth val="0"/>
        </c:ser>
        <c:ser>
          <c:idx val="2"/>
          <c:order val="2"/>
          <c:tx>
            <c:strRef>
              <c:f>'Carbon free power'!$A$19</c:f>
            </c:strRef>
          </c:tx>
          <c:marker>
            <c:symbol val="none"/>
          </c:marker>
          <c:cat>
            <c:strRef>
              <c:f>'Carbon free power'!$B$16:$K$16</c:f>
            </c:strRef>
          </c:cat>
          <c:val>
            <c:numRef>
              <c:f>'Carbon free power'!$B$19:$K$19</c:f>
            </c:numRef>
          </c:val>
          <c:smooth val="0"/>
        </c:ser>
        <c:ser>
          <c:idx val="3"/>
          <c:order val="3"/>
          <c:tx>
            <c:strRef>
              <c:f>'Carbon free power'!$A$20</c:f>
            </c:strRef>
          </c:tx>
          <c:marker>
            <c:symbol val="none"/>
          </c:marker>
          <c:cat>
            <c:strRef>
              <c:f>'Carbon free power'!$B$16:$K$16</c:f>
            </c:strRef>
          </c:cat>
          <c:val>
            <c:numRef>
              <c:f>'Carbon free power'!$B$20:$K$20</c:f>
            </c:numRef>
          </c:val>
          <c:smooth val="0"/>
        </c:ser>
        <c:ser>
          <c:idx val="4"/>
          <c:order val="4"/>
          <c:tx>
            <c:strRef>
              <c:f>'Carbon free power'!$A$21</c:f>
            </c:strRef>
          </c:tx>
          <c:marker>
            <c:symbol val="none"/>
          </c:marker>
          <c:cat>
            <c:strRef>
              <c:f>'Carbon free power'!$B$16:$K$16</c:f>
            </c:strRef>
          </c:cat>
          <c:val>
            <c:numRef>
              <c:f>'Carbon free power'!$B$21:$K$21</c:f>
            </c:numRef>
          </c:val>
          <c:smooth val="0"/>
        </c:ser>
        <c:ser>
          <c:idx val="5"/>
          <c:order val="5"/>
          <c:tx>
            <c:strRef>
              <c:f>'Carbon free power'!$A$22</c:f>
            </c:strRef>
          </c:tx>
          <c:marker>
            <c:symbol val="none"/>
          </c:marker>
          <c:cat>
            <c:strRef>
              <c:f>'Carbon free power'!$B$16:$K$16</c:f>
            </c:strRef>
          </c:cat>
          <c:val>
            <c:numRef>
              <c:f>'Carbon free power'!$B$22:$K$22</c:f>
            </c:numRef>
          </c:val>
          <c:smooth val="0"/>
        </c:ser>
        <c:ser>
          <c:idx val="6"/>
          <c:order val="6"/>
          <c:tx>
            <c:strRef>
              <c:f>'Carbon free power'!$A$23</c:f>
            </c:strRef>
          </c:tx>
          <c:marker>
            <c:symbol val="none"/>
          </c:marker>
          <c:cat>
            <c:strRef>
              <c:f>'Carbon free power'!$B$16:$K$16</c:f>
            </c:strRef>
          </c:cat>
          <c:val>
            <c:numRef>
              <c:f>'Carbon free power'!$B$23:$K$23</c:f>
            </c:numRef>
          </c:val>
          <c:smooth val="0"/>
        </c:ser>
        <c:axId val="367004247"/>
        <c:axId val="39965354"/>
      </c:lineChart>
      <c:catAx>
        <c:axId val="367004247"/>
        <c:scaling>
          <c:orientation val="minMax"/>
        </c:scaling>
        <c:delete val="0"/>
        <c:axPos val="b"/>
        <c:title>
          <c:tx>
            <c:rich>
              <a:bodyPr/>
              <a:lstStyle/>
              <a:p>
                <a:pPr lvl="0">
                  <a:defRPr b="0">
                    <a:solidFill>
                      <a:srgbClr val="000000"/>
                    </a:solidFill>
                    <a:latin typeface="+mn-lt"/>
                  </a:defRPr>
                </a:pPr>
                <a:r>
                  <a:t/>
                </a:r>
              </a:p>
            </c:rich>
          </c:tx>
          <c:overlay val="0"/>
        </c:title>
        <c:majorTickMark val="none"/>
        <c:minorTickMark val="none"/>
        <c:spPr/>
        <c:txPr>
          <a:bodyPr/>
          <a:lstStyle/>
          <a:p>
            <a:pPr lvl="0">
              <a:defRPr b="1" i="0" sz="1100">
                <a:solidFill>
                  <a:srgbClr val="000000"/>
                </a:solidFill>
                <a:latin typeface="+mn-lt"/>
              </a:defRPr>
            </a:pPr>
          </a:p>
        </c:txPr>
        <c:crossAx val="39965354"/>
      </c:catAx>
      <c:valAx>
        <c:axId val="39965354"/>
        <c:scaling>
          <c:orientation val="minMax"/>
          <c:max val="250.0"/>
        </c:scaling>
        <c:delete val="0"/>
        <c:axPos val="l"/>
        <c:majorGridlines>
          <c:spPr>
            <a:ln>
              <a:solidFill>
                <a:srgbClr val="B7B7B7">
                  <a:alpha val="0"/>
                </a:srgbClr>
              </a:solidFill>
            </a:ln>
          </c:spPr>
        </c:majorGridlines>
        <c:minorGridlines>
          <c:spPr>
            <a:ln>
              <a:solidFill>
                <a:srgbClr val="CCCCCC">
                  <a:alpha val="0"/>
                </a:srgbClr>
              </a:solidFill>
            </a:ln>
          </c:spPr>
        </c:minorGridlines>
        <c:title>
          <c:tx>
            <c:rich>
              <a:bodyPr/>
              <a:lstStyle/>
              <a:p>
                <a:pPr lvl="0">
                  <a:defRPr b="0" i="0" sz="1200">
                    <a:solidFill>
                      <a:srgbClr val="000000"/>
                    </a:solidFill>
                    <a:latin typeface="+mn-lt"/>
                  </a:defRPr>
                </a:pPr>
                <a:r>
                  <a:t>TW-hours</a:t>
                </a:r>
              </a:p>
            </c:rich>
          </c:tx>
          <c:layout>
            <c:manualLayout>
              <c:xMode val="edge"/>
              <c:yMode val="edge"/>
              <c:x val="0.0885611977109056"/>
              <c:y val="0.195050956845614"/>
            </c:manualLayout>
          </c:layout>
          <c:overlay val="0"/>
        </c:title>
        <c:numFmt formatCode="General" sourceLinked="1"/>
        <c:majorTickMark val="none"/>
        <c:minorTickMark val="none"/>
        <c:tickLblPos val="nextTo"/>
        <c:spPr>
          <a:ln/>
        </c:spPr>
        <c:txPr>
          <a:bodyPr/>
          <a:lstStyle/>
          <a:p>
            <a:pPr lvl="0">
              <a:defRPr b="0" i="0" sz="1200">
                <a:solidFill>
                  <a:srgbClr val="000000"/>
                </a:solidFill>
                <a:latin typeface="+mn-lt"/>
              </a:defRPr>
            </a:pPr>
          </a:p>
        </c:txPr>
        <c:crossAx val="367004247"/>
      </c:valAx>
    </c:plotArea>
    <c:legend>
      <c:legendPos val="b"/>
      <c:layout>
        <c:manualLayout>
          <c:xMode val="edge"/>
          <c:yMode val="edge"/>
          <c:x val="1.0987636930675841E-5"/>
          <c:y val="0.8662647856132041"/>
        </c:manualLayout>
      </c:layout>
      <c:overlay val="0"/>
      <c:txPr>
        <a:bodyPr/>
        <a:lstStyle/>
        <a:p>
          <a:pPr lvl="0">
            <a:defRPr b="0" i="0" sz="120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757575"/>
                </a:solidFill>
                <a:latin typeface="+mn-lt"/>
              </a:defRPr>
            </a:pPr>
            <a:r>
              <a:t>Electricity Generation and Supply by Province
BEFORE DECARBONIZATION</a:t>
            </a:r>
          </a:p>
        </c:rich>
      </c:tx>
      <c:overlay val="0"/>
    </c:title>
    <c:plotArea>
      <c:layout>
        <c:manualLayout>
          <c:xMode val="edge"/>
          <c:yMode val="edge"/>
          <c:x val="0.07190906879912566"/>
          <c:y val="0.1793091504297789"/>
          <c:w val="0.8997968560246802"/>
          <c:h val="0.5078775979780012"/>
        </c:manualLayout>
      </c:layout>
      <c:barChart>
        <c:barDir val="col"/>
        <c:grouping val="stacked"/>
        <c:ser>
          <c:idx val="0"/>
          <c:order val="0"/>
          <c:tx>
            <c:strRef>
              <c:f>'Carbon free power'!$A$4</c:f>
            </c:strRef>
          </c:tx>
          <c:spPr>
            <a:solidFill>
              <a:schemeClr val="accent1"/>
            </a:solidFill>
          </c:spPr>
          <c:cat>
            <c:strRef>
              <c:f>'Carbon free power'!$B$3:$K$3</c:f>
            </c:strRef>
          </c:cat>
          <c:val>
            <c:numRef>
              <c:f>'Carbon free power'!$B$4:$K$4</c:f>
            </c:numRef>
          </c:val>
        </c:ser>
        <c:overlap val="100"/>
        <c:axId val="167168490"/>
        <c:axId val="1631323626"/>
      </c:barChart>
      <c:lineChart>
        <c:ser>
          <c:idx val="1"/>
          <c:order val="1"/>
          <c:tx>
            <c:strRef>
              <c:f>'Carbon free power'!$A$5</c:f>
            </c:strRef>
          </c:tx>
          <c:marker>
            <c:symbol val="none"/>
          </c:marker>
          <c:cat>
            <c:strRef>
              <c:f>'Carbon free power'!$B$3:$K$3</c:f>
            </c:strRef>
          </c:cat>
          <c:val>
            <c:numRef>
              <c:f>'Carbon free power'!$B$5:$K$5</c:f>
            </c:numRef>
          </c:val>
          <c:smooth val="0"/>
        </c:ser>
        <c:ser>
          <c:idx val="2"/>
          <c:order val="2"/>
          <c:tx>
            <c:strRef>
              <c:f>'Carbon free power'!$A$6</c:f>
            </c:strRef>
          </c:tx>
          <c:marker>
            <c:symbol val="none"/>
          </c:marker>
          <c:cat>
            <c:strRef>
              <c:f>'Carbon free power'!$B$3:$K$3</c:f>
            </c:strRef>
          </c:cat>
          <c:val>
            <c:numRef>
              <c:f>'Carbon free power'!$B$6:$K$6</c:f>
            </c:numRef>
          </c:val>
          <c:smooth val="0"/>
        </c:ser>
        <c:ser>
          <c:idx val="3"/>
          <c:order val="3"/>
          <c:tx>
            <c:strRef>
              <c:f>'Carbon free power'!$A$7</c:f>
            </c:strRef>
          </c:tx>
          <c:marker>
            <c:symbol val="none"/>
          </c:marker>
          <c:cat>
            <c:strRef>
              <c:f>'Carbon free power'!$B$3:$K$3</c:f>
            </c:strRef>
          </c:cat>
          <c:val>
            <c:numRef>
              <c:f>'Carbon free power'!$B$7:$K$7</c:f>
            </c:numRef>
          </c:val>
          <c:smooth val="0"/>
        </c:ser>
        <c:ser>
          <c:idx val="4"/>
          <c:order val="4"/>
          <c:tx>
            <c:strRef>
              <c:f>'Carbon free power'!$A$8</c:f>
            </c:strRef>
          </c:tx>
          <c:marker>
            <c:symbol val="none"/>
          </c:marker>
          <c:cat>
            <c:strRef>
              <c:f>'Carbon free power'!$B$3:$K$3</c:f>
            </c:strRef>
          </c:cat>
          <c:val>
            <c:numRef>
              <c:f>'Carbon free power'!$B$8:$K$8</c:f>
            </c:numRef>
          </c:val>
          <c:smooth val="0"/>
        </c:ser>
        <c:ser>
          <c:idx val="5"/>
          <c:order val="5"/>
          <c:tx>
            <c:strRef>
              <c:f>'Carbon free power'!$A$9</c:f>
            </c:strRef>
          </c:tx>
          <c:marker>
            <c:symbol val="none"/>
          </c:marker>
          <c:cat>
            <c:strRef>
              <c:f>'Carbon free power'!$B$3:$K$3</c:f>
            </c:strRef>
          </c:cat>
          <c:val>
            <c:numRef>
              <c:f>'Carbon free power'!$B$9:$K$9</c:f>
            </c:numRef>
          </c:val>
          <c:smooth val="0"/>
        </c:ser>
        <c:ser>
          <c:idx val="6"/>
          <c:order val="6"/>
          <c:tx>
            <c:strRef>
              <c:f>'Carbon free power'!$A$10</c:f>
            </c:strRef>
          </c:tx>
          <c:marker>
            <c:symbol val="none"/>
          </c:marker>
          <c:cat>
            <c:strRef>
              <c:f>'Carbon free power'!$B$3:$K$3</c:f>
            </c:strRef>
          </c:cat>
          <c:val>
            <c:numRef>
              <c:f>'Carbon free power'!$B$10:$K$10</c:f>
            </c:numRef>
          </c:val>
          <c:smooth val="0"/>
        </c:ser>
        <c:axId val="167168490"/>
        <c:axId val="1631323626"/>
      </c:lineChart>
      <c:catAx>
        <c:axId val="167168490"/>
        <c:scaling>
          <c:orientation val="minMax"/>
        </c:scaling>
        <c:delete val="0"/>
        <c:axPos val="b"/>
        <c:title>
          <c:tx>
            <c:rich>
              <a:bodyPr/>
              <a:lstStyle/>
              <a:p>
                <a:pPr lvl="0">
                  <a:defRPr b="0">
                    <a:solidFill>
                      <a:srgbClr val="000000"/>
                    </a:solidFill>
                    <a:latin typeface="+mn-lt"/>
                  </a:defRPr>
                </a:pPr>
                <a:r>
                  <a:t/>
                </a:r>
              </a:p>
            </c:rich>
          </c:tx>
          <c:overlay val="0"/>
        </c:title>
        <c:majorTickMark val="none"/>
        <c:minorTickMark val="none"/>
        <c:spPr/>
        <c:txPr>
          <a:bodyPr/>
          <a:lstStyle/>
          <a:p>
            <a:pPr lvl="0">
              <a:defRPr b="1" i="0" sz="1100">
                <a:solidFill>
                  <a:srgbClr val="000000"/>
                </a:solidFill>
                <a:latin typeface="+mn-lt"/>
              </a:defRPr>
            </a:pPr>
          </a:p>
        </c:txPr>
        <c:crossAx val="1631323626"/>
      </c:catAx>
      <c:valAx>
        <c:axId val="163132362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sz="1200">
                    <a:solidFill>
                      <a:srgbClr val="000000"/>
                    </a:solidFill>
                    <a:latin typeface="+mn-lt"/>
                  </a:defRPr>
                </a:pPr>
                <a:r>
                  <a:t>TW-hours</a:t>
                </a:r>
              </a:p>
            </c:rich>
          </c:tx>
          <c:layout>
            <c:manualLayout>
              <c:xMode val="edge"/>
              <c:yMode val="edge"/>
              <c:x val="0.0771339463933694"/>
              <c:y val="0.19088540165993256"/>
            </c:manualLayout>
          </c:layout>
          <c:overlay val="0"/>
        </c:title>
        <c:numFmt formatCode="General" sourceLinked="1"/>
        <c:majorTickMark val="none"/>
        <c:minorTickMark val="none"/>
        <c:tickLblPos val="nextTo"/>
        <c:spPr>
          <a:ln/>
        </c:spPr>
        <c:txPr>
          <a:bodyPr/>
          <a:lstStyle/>
          <a:p>
            <a:pPr lvl="0">
              <a:defRPr b="0" i="0" sz="1200">
                <a:solidFill>
                  <a:srgbClr val="000000"/>
                </a:solidFill>
                <a:latin typeface="+mn-lt"/>
              </a:defRPr>
            </a:pPr>
          </a:p>
        </c:txPr>
        <c:crossAx val="167168490"/>
      </c:valAx>
    </c:plotArea>
    <c:legend>
      <c:legendPos val="b"/>
      <c:layout>
        <c:manualLayout>
          <c:xMode val="edge"/>
          <c:yMode val="edge"/>
          <c:x val="0.001406417527126825"/>
          <c:y val="0.8520335515877121"/>
        </c:manualLayout>
      </c:layout>
      <c:overlay val="0"/>
      <c:txPr>
        <a:bodyPr/>
        <a:lstStyle/>
        <a:p>
          <a:pPr lvl="0">
            <a:defRPr b="0" i="0" sz="120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104775</xdr:colOff>
      <xdr:row>36</xdr:row>
      <xdr:rowOff>19050</xdr:rowOff>
    </xdr:from>
    <xdr:ext cx="8553450" cy="5400675"/>
    <xdr:graphicFrame>
      <xdr:nvGraphicFramePr>
        <xdr:cNvPr id="1"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11</xdr:col>
      <xdr:colOff>95250</xdr:colOff>
      <xdr:row>0</xdr:row>
      <xdr:rowOff>19050</xdr:rowOff>
    </xdr:from>
    <xdr:ext cx="8553450" cy="6962775"/>
    <xdr:graphicFrame>
      <xdr:nvGraphicFramePr>
        <xdr:cNvPr id="2" name="Chart 2"/>
        <xdr:cNvGraphicFramePr/>
      </xdr:nvGraphicFramePr>
      <xdr:xfrm>
        <a:off x="0" y="0"/>
        <a:ext cx="0" cy="0"/>
      </xdr:xfrm>
      <a:graphic>
        <a:graphicData uri="http://schemas.openxmlformats.org/drawingml/2006/chart">
          <c:chart r:id="rId2"/>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7.25"/>
    <col customWidth="1" min="2" max="2" width="12.25"/>
    <col customWidth="1" min="3" max="3" width="11.63"/>
    <col customWidth="1" min="4" max="4" width="17.25"/>
    <col customWidth="1" min="5" max="5" width="9.25"/>
    <col customWidth="1" min="6" max="6" width="11.5"/>
    <col customWidth="1" min="7" max="7" width="9.25"/>
    <col customWidth="1" min="8" max="8" width="9.5"/>
    <col customWidth="1" min="9" max="10" width="9.25"/>
    <col customWidth="1" min="11" max="11" width="12.75"/>
    <col customWidth="1" min="12" max="26" width="7.63"/>
  </cols>
  <sheetData>
    <row r="1">
      <c r="A1" s="1" t="s">
        <v>0</v>
      </c>
      <c r="B1" s="2"/>
      <c r="C1" s="2"/>
      <c r="D1" s="2"/>
      <c r="E1" s="2"/>
      <c r="F1" s="2"/>
      <c r="G1" s="2"/>
      <c r="H1" s="2"/>
      <c r="I1" s="2"/>
      <c r="J1" s="2"/>
      <c r="K1" s="2"/>
    </row>
    <row r="2" ht="32.25" customHeight="1">
      <c r="A2" s="3" t="s">
        <v>1</v>
      </c>
      <c r="B2" s="4" t="s">
        <v>2</v>
      </c>
      <c r="C2" s="5">
        <f>SUM(B9:K9)*eintensity/1000</f>
        <v>75.16993725</v>
      </c>
      <c r="D2" s="6" t="s">
        <v>3</v>
      </c>
      <c r="E2" s="7">
        <f>SUM(B4:K9)</f>
        <v>637.642426</v>
      </c>
      <c r="F2" s="8" t="s">
        <v>4</v>
      </c>
      <c r="G2" s="9"/>
      <c r="H2" s="10">
        <f>SUM(B11:K11)</f>
        <v>570.5776</v>
      </c>
      <c r="I2" s="11" t="s">
        <v>5</v>
      </c>
      <c r="J2" s="9"/>
      <c r="K2" s="12">
        <f>E2-H2</f>
        <v>67.064826</v>
      </c>
    </row>
    <row r="3">
      <c r="A3" s="13"/>
      <c r="B3" s="14" t="s">
        <v>6</v>
      </c>
      <c r="C3" s="15" t="s">
        <v>7</v>
      </c>
      <c r="D3" s="15" t="s">
        <v>8</v>
      </c>
      <c r="E3" s="15" t="s">
        <v>9</v>
      </c>
      <c r="F3" s="15" t="s">
        <v>10</v>
      </c>
      <c r="G3" s="15" t="s">
        <v>11</v>
      </c>
      <c r="H3" s="15" t="s">
        <v>12</v>
      </c>
      <c r="I3" s="15" t="s">
        <v>13</v>
      </c>
      <c r="J3" s="15" t="s">
        <v>14</v>
      </c>
      <c r="K3" s="16" t="s">
        <v>15</v>
      </c>
    </row>
    <row r="4">
      <c r="A4" s="17" t="s">
        <v>16</v>
      </c>
      <c r="B4" s="18">
        <v>71.782413</v>
      </c>
      <c r="C4" s="19">
        <v>2.588788</v>
      </c>
      <c r="D4" s="19">
        <v>3.922753</v>
      </c>
      <c r="E4" s="19">
        <v>39.307529</v>
      </c>
      <c r="F4" s="19">
        <v>40.015853</v>
      </c>
      <c r="G4" s="19">
        <v>203.03207</v>
      </c>
      <c r="H4" s="19">
        <v>2.597392</v>
      </c>
      <c r="I4" s="19">
        <v>0.849826</v>
      </c>
      <c r="J4" s="19">
        <v>0.0</v>
      </c>
      <c r="K4" s="20">
        <v>41.048251</v>
      </c>
    </row>
    <row r="5">
      <c r="A5" s="17" t="s">
        <v>17</v>
      </c>
      <c r="B5" s="18">
        <v>1.63117</v>
      </c>
      <c r="C5" s="19">
        <v>8.467</v>
      </c>
      <c r="D5" s="19">
        <v>7.277</v>
      </c>
      <c r="E5" s="19">
        <v>0.9266</v>
      </c>
      <c r="F5" s="19">
        <v>10.463843</v>
      </c>
      <c r="G5" s="19">
        <v>9.905167</v>
      </c>
      <c r="H5" s="19">
        <v>0.781488</v>
      </c>
      <c r="I5" s="19">
        <v>1.9</v>
      </c>
      <c r="J5" s="19">
        <v>0.604305</v>
      </c>
      <c r="K5" s="20">
        <v>0.0</v>
      </c>
    </row>
    <row r="6">
      <c r="A6" s="17" t="s">
        <v>18</v>
      </c>
      <c r="B6" s="18">
        <v>0.038</v>
      </c>
      <c r="C6" s="19">
        <v>0.001866</v>
      </c>
      <c r="D6" s="19">
        <v>0.0</v>
      </c>
      <c r="E6" s="19">
        <v>0.0</v>
      </c>
      <c r="F6" s="19">
        <v>1.998278</v>
      </c>
      <c r="G6" s="19">
        <v>0.001409</v>
      </c>
      <c r="H6" s="19">
        <v>0.0</v>
      </c>
      <c r="I6" s="19">
        <v>0.0</v>
      </c>
      <c r="J6" s="19">
        <v>0.0</v>
      </c>
      <c r="K6" s="20">
        <v>0.0</v>
      </c>
    </row>
    <row r="7">
      <c r="A7" s="17" t="s">
        <v>19</v>
      </c>
      <c r="B7" s="21">
        <v>6.303</v>
      </c>
      <c r="C7" s="22">
        <v>2.403862999999999</v>
      </c>
      <c r="D7" s="22">
        <v>0.0</v>
      </c>
      <c r="E7" s="22">
        <v>0.0</v>
      </c>
      <c r="F7" s="22">
        <v>1.13</v>
      </c>
      <c r="G7" s="22">
        <v>2.1</v>
      </c>
      <c r="H7" s="22">
        <v>0.55</v>
      </c>
      <c r="I7" s="22">
        <v>0.21795699999999996</v>
      </c>
      <c r="J7" s="22">
        <v>0.0050000000000000044</v>
      </c>
      <c r="K7" s="23">
        <v>0.0</v>
      </c>
    </row>
    <row r="8">
      <c r="A8" s="17" t="s">
        <v>20</v>
      </c>
      <c r="B8" s="18">
        <v>0.0</v>
      </c>
      <c r="C8" s="19">
        <v>0.0</v>
      </c>
      <c r="D8" s="19">
        <v>0.0</v>
      </c>
      <c r="E8" s="19">
        <v>0.0</v>
      </c>
      <c r="F8" s="19">
        <v>70.445048</v>
      </c>
      <c r="G8" s="19">
        <v>0.0</v>
      </c>
      <c r="H8" s="19">
        <v>5.119974</v>
      </c>
      <c r="I8" s="19">
        <v>0.0</v>
      </c>
      <c r="J8" s="19">
        <v>0.0</v>
      </c>
      <c r="K8" s="20">
        <v>0.0</v>
      </c>
    </row>
    <row r="9">
      <c r="A9" s="17" t="s">
        <v>21</v>
      </c>
      <c r="B9" s="18">
        <v>0.0</v>
      </c>
      <c r="C9" s="19">
        <v>67.1</v>
      </c>
      <c r="D9" s="19">
        <v>13.616738</v>
      </c>
      <c r="E9" s="19">
        <v>0.0</v>
      </c>
      <c r="F9" s="19">
        <v>8.698683</v>
      </c>
      <c r="G9" s="19">
        <v>0.0</v>
      </c>
      <c r="H9" s="19">
        <v>4.1</v>
      </c>
      <c r="I9" s="19">
        <v>6.711162</v>
      </c>
      <c r="J9" s="19">
        <v>0.0</v>
      </c>
      <c r="K9" s="20">
        <v>0.0</v>
      </c>
    </row>
    <row r="10">
      <c r="A10" s="17" t="s">
        <v>22</v>
      </c>
      <c r="B10" s="18">
        <v>0.0</v>
      </c>
      <c r="C10" s="19">
        <v>0.6842</v>
      </c>
      <c r="D10" s="19">
        <v>0.4145</v>
      </c>
      <c r="E10" s="19">
        <v>0.0</v>
      </c>
      <c r="F10" s="19">
        <v>12.0</v>
      </c>
      <c r="G10" s="19">
        <v>20.9326</v>
      </c>
      <c r="H10" s="19">
        <f>0.8693+1.8</f>
        <v>2.6693</v>
      </c>
      <c r="I10" s="19">
        <v>0.4391</v>
      </c>
      <c r="J10" s="19">
        <v>0.8504</v>
      </c>
      <c r="K10" s="20">
        <v>0.0</v>
      </c>
    </row>
    <row r="11">
      <c r="A11" s="17" t="s">
        <v>23</v>
      </c>
      <c r="B11" s="18">
        <v>70.461</v>
      </c>
      <c r="C11" s="19">
        <v>81.1911</v>
      </c>
      <c r="D11" s="19">
        <v>24.5037</v>
      </c>
      <c r="E11" s="19">
        <v>22.0415</v>
      </c>
      <c r="F11" s="19">
        <v>144.7837</v>
      </c>
      <c r="G11" s="19">
        <v>189.5385</v>
      </c>
      <c r="H11" s="19">
        <v>14.9552</v>
      </c>
      <c r="I11" s="19">
        <v>10.5303</v>
      </c>
      <c r="J11" s="19">
        <v>1.5611</v>
      </c>
      <c r="K11" s="20">
        <v>11.0115</v>
      </c>
    </row>
    <row r="12">
      <c r="A12" s="17" t="s">
        <v>24</v>
      </c>
      <c r="B12" s="18">
        <f t="shared" ref="B12:K12" si="1">B5/8760/B50*1000</f>
        <v>0.5320189172</v>
      </c>
      <c r="C12" s="19">
        <f t="shared" si="1"/>
        <v>2.761578604</v>
      </c>
      <c r="D12" s="19">
        <f t="shared" si="1"/>
        <v>2.37345075</v>
      </c>
      <c r="E12" s="19">
        <f t="shared" si="1"/>
        <v>0.3022178735</v>
      </c>
      <c r="F12" s="19">
        <f t="shared" si="1"/>
        <v>3.412864644</v>
      </c>
      <c r="G12" s="19">
        <f t="shared" si="1"/>
        <v>3.230648076</v>
      </c>
      <c r="H12" s="19">
        <f t="shared" si="1"/>
        <v>0.254888454</v>
      </c>
      <c r="I12" s="19">
        <f t="shared" si="1"/>
        <v>0.6196999348</v>
      </c>
      <c r="J12" s="19">
        <f t="shared" si="1"/>
        <v>0.1970988258</v>
      </c>
      <c r="K12" s="20">
        <f t="shared" si="1"/>
        <v>0</v>
      </c>
    </row>
    <row r="13">
      <c r="A13" s="24" t="s">
        <v>25</v>
      </c>
      <c r="B13" s="25">
        <f t="shared" ref="B13:K13" si="2">B6/8760/B56*1000</f>
        <v>0.03784860558</v>
      </c>
      <c r="C13" s="26">
        <f t="shared" si="2"/>
        <v>0.001462382445</v>
      </c>
      <c r="D13" s="26">
        <f t="shared" si="2"/>
        <v>0</v>
      </c>
      <c r="E13" s="26">
        <f t="shared" si="2"/>
        <v>0</v>
      </c>
      <c r="F13" s="26">
        <f t="shared" si="2"/>
        <v>1.713789022</v>
      </c>
      <c r="G13" s="26">
        <f t="shared" si="2"/>
        <v>0.00119103973</v>
      </c>
      <c r="H13" s="26">
        <f t="shared" si="2"/>
        <v>0</v>
      </c>
      <c r="I13" s="26">
        <f t="shared" si="2"/>
        <v>0</v>
      </c>
      <c r="J13" s="26">
        <f t="shared" si="2"/>
        <v>0</v>
      </c>
      <c r="K13" s="27">
        <f t="shared" si="2"/>
        <v>0</v>
      </c>
    </row>
    <row r="14" ht="5.25" customHeight="1">
      <c r="A14" s="28"/>
      <c r="B14" s="29"/>
      <c r="C14" s="29"/>
      <c r="D14" s="29"/>
      <c r="E14" s="29"/>
      <c r="F14" s="29"/>
      <c r="G14" s="29"/>
      <c r="H14" s="29"/>
      <c r="I14" s="29"/>
      <c r="J14" s="29"/>
      <c r="K14" s="29"/>
    </row>
    <row r="15" ht="30.0" customHeight="1">
      <c r="A15" s="3" t="s">
        <v>26</v>
      </c>
      <c r="B15" s="30" t="s">
        <v>27</v>
      </c>
      <c r="C15" s="31">
        <f>C2-SUM(B22:K22)*eintensity/1000</f>
        <v>75.16993725</v>
      </c>
      <c r="D15" s="32" t="s">
        <v>3</v>
      </c>
      <c r="E15" s="7">
        <f>SUM(B17:K22)</f>
        <v>641.218423</v>
      </c>
      <c r="F15" s="33" t="s">
        <v>4</v>
      </c>
      <c r="G15" s="9"/>
      <c r="H15" s="34">
        <f>SUM(B24:K24)</f>
        <v>570.5776</v>
      </c>
      <c r="I15" s="35" t="s">
        <v>5</v>
      </c>
      <c r="J15" s="9"/>
      <c r="K15" s="12">
        <f>E15-H15</f>
        <v>70.640823</v>
      </c>
    </row>
    <row r="16">
      <c r="A16" s="13"/>
      <c r="B16" s="14" t="s">
        <v>6</v>
      </c>
      <c r="C16" s="15" t="s">
        <v>7</v>
      </c>
      <c r="D16" s="15" t="s">
        <v>8</v>
      </c>
      <c r="E16" s="15" t="s">
        <v>9</v>
      </c>
      <c r="F16" s="15" t="s">
        <v>10</v>
      </c>
      <c r="G16" s="15" t="s">
        <v>11</v>
      </c>
      <c r="H16" s="15" t="s">
        <v>12</v>
      </c>
      <c r="I16" s="15" t="s">
        <v>13</v>
      </c>
      <c r="J16" s="15" t="s">
        <v>14</v>
      </c>
      <c r="K16" s="16" t="s">
        <v>15</v>
      </c>
      <c r="L16" s="36"/>
      <c r="M16" s="36"/>
      <c r="N16" s="36"/>
      <c r="O16" s="36"/>
      <c r="P16" s="36"/>
      <c r="Q16" s="36"/>
      <c r="R16" s="36"/>
      <c r="S16" s="36"/>
      <c r="T16" s="36"/>
      <c r="U16" s="36"/>
      <c r="V16" s="36"/>
      <c r="W16" s="36"/>
      <c r="X16" s="36"/>
      <c r="Y16" s="36"/>
      <c r="Z16" s="36"/>
    </row>
    <row r="17">
      <c r="A17" s="17" t="s">
        <v>28</v>
      </c>
      <c r="B17" s="37">
        <f t="shared" ref="B17:K17" si="3">B4+B30</f>
        <v>71.782413</v>
      </c>
      <c r="C17" s="38">
        <f t="shared" si="3"/>
        <v>2.588788</v>
      </c>
      <c r="D17" s="38">
        <f t="shared" si="3"/>
        <v>3.922753</v>
      </c>
      <c r="E17" s="38">
        <f t="shared" si="3"/>
        <v>39.307529</v>
      </c>
      <c r="F17" s="38">
        <f t="shared" si="3"/>
        <v>41.548853</v>
      </c>
      <c r="G17" s="38">
        <f t="shared" si="3"/>
        <v>203.03207</v>
      </c>
      <c r="H17" s="38">
        <f t="shared" si="3"/>
        <v>2.597392</v>
      </c>
      <c r="I17" s="38">
        <f t="shared" si="3"/>
        <v>0.849826</v>
      </c>
      <c r="J17" s="38">
        <f t="shared" si="3"/>
        <v>0</v>
      </c>
      <c r="K17" s="39">
        <f t="shared" si="3"/>
        <v>41.048251</v>
      </c>
    </row>
    <row r="18">
      <c r="A18" s="17" t="s">
        <v>17</v>
      </c>
      <c r="B18" s="37">
        <f t="shared" ref="B18:K18" si="4">B5+B31</f>
        <v>1.63117</v>
      </c>
      <c r="C18" s="38">
        <f t="shared" si="4"/>
        <v>58.1362</v>
      </c>
      <c r="D18" s="38">
        <f t="shared" si="4"/>
        <v>14.0222</v>
      </c>
      <c r="E18" s="38">
        <f t="shared" si="4"/>
        <v>0.9266</v>
      </c>
      <c r="F18" s="38">
        <f t="shared" si="4"/>
        <v>17.454323</v>
      </c>
      <c r="G18" s="38">
        <f t="shared" si="4"/>
        <v>9.905167</v>
      </c>
      <c r="H18" s="38">
        <f t="shared" si="4"/>
        <v>3.130248</v>
      </c>
      <c r="I18" s="38">
        <f t="shared" si="4"/>
        <v>4.6594</v>
      </c>
      <c r="J18" s="38">
        <f t="shared" si="4"/>
        <v>0.604305</v>
      </c>
      <c r="K18" s="39">
        <f t="shared" si="4"/>
        <v>0</v>
      </c>
    </row>
    <row r="19">
      <c r="A19" s="17" t="s">
        <v>18</v>
      </c>
      <c r="B19" s="37">
        <f t="shared" ref="B19:K19" si="5">B6+B32</f>
        <v>2.046</v>
      </c>
      <c r="C19" s="38">
        <f t="shared" si="5"/>
        <v>11.613466</v>
      </c>
      <c r="D19" s="38">
        <f t="shared" si="5"/>
        <v>7.315</v>
      </c>
      <c r="E19" s="38">
        <f t="shared" si="5"/>
        <v>0</v>
      </c>
      <c r="F19" s="38">
        <f t="shared" si="5"/>
        <v>7.012078</v>
      </c>
      <c r="G19" s="38">
        <f t="shared" si="5"/>
        <v>4.023609</v>
      </c>
      <c r="H19" s="38">
        <f t="shared" si="5"/>
        <v>0.25124</v>
      </c>
      <c r="I19" s="38">
        <f t="shared" si="5"/>
        <v>0.4687</v>
      </c>
      <c r="J19" s="38">
        <f t="shared" si="5"/>
        <v>0</v>
      </c>
      <c r="K19" s="39">
        <f t="shared" si="5"/>
        <v>0</v>
      </c>
    </row>
    <row r="20">
      <c r="A20" s="17" t="s">
        <v>19</v>
      </c>
      <c r="B20" s="40">
        <f t="shared" ref="B20:K20" si="6">B7+B33</f>
        <v>6.303</v>
      </c>
      <c r="C20" s="41">
        <f t="shared" si="6"/>
        <v>5.469863</v>
      </c>
      <c r="D20" s="41">
        <f t="shared" si="6"/>
        <v>0</v>
      </c>
      <c r="E20" s="41">
        <f t="shared" si="6"/>
        <v>0</v>
      </c>
      <c r="F20" s="41">
        <f t="shared" si="6"/>
        <v>1.13</v>
      </c>
      <c r="G20" s="41">
        <f t="shared" si="6"/>
        <v>2.1</v>
      </c>
      <c r="H20" s="41">
        <f t="shared" si="6"/>
        <v>0.55</v>
      </c>
      <c r="I20" s="41">
        <f t="shared" si="6"/>
        <v>0.217957</v>
      </c>
      <c r="J20" s="41">
        <f t="shared" si="6"/>
        <v>0.005</v>
      </c>
      <c r="K20" s="42">
        <f t="shared" si="6"/>
        <v>0</v>
      </c>
    </row>
    <row r="21" ht="15.75" customHeight="1">
      <c r="A21" s="17" t="s">
        <v>20</v>
      </c>
      <c r="B21" s="37">
        <f t="shared" ref="B21:K21" si="7">B8</f>
        <v>0</v>
      </c>
      <c r="C21" s="38">
        <f t="shared" si="7"/>
        <v>0</v>
      </c>
      <c r="D21" s="38">
        <f t="shared" si="7"/>
        <v>0</v>
      </c>
      <c r="E21" s="38">
        <f t="shared" si="7"/>
        <v>0</v>
      </c>
      <c r="F21" s="38">
        <f t="shared" si="7"/>
        <v>70.445048</v>
      </c>
      <c r="G21" s="38">
        <f t="shared" si="7"/>
        <v>0</v>
      </c>
      <c r="H21" s="38">
        <f t="shared" si="7"/>
        <v>5.119974</v>
      </c>
      <c r="I21" s="38">
        <f t="shared" si="7"/>
        <v>0</v>
      </c>
      <c r="J21" s="38">
        <f t="shared" si="7"/>
        <v>0</v>
      </c>
      <c r="K21" s="39">
        <f t="shared" si="7"/>
        <v>0</v>
      </c>
    </row>
    <row r="22" ht="15.75" customHeight="1">
      <c r="A22" s="17" t="s">
        <v>21</v>
      </c>
      <c r="B22" s="37">
        <f t="shared" ref="B22:K22" si="8">IF(B9-B34&lt;0,0,B9-B34)</f>
        <v>0</v>
      </c>
      <c r="C22" s="38">
        <f t="shared" si="8"/>
        <v>0</v>
      </c>
      <c r="D22" s="38">
        <f t="shared" si="8"/>
        <v>0</v>
      </c>
      <c r="E22" s="38">
        <f t="shared" si="8"/>
        <v>0</v>
      </c>
      <c r="F22" s="38">
        <f t="shared" si="8"/>
        <v>0</v>
      </c>
      <c r="G22" s="38">
        <f t="shared" si="8"/>
        <v>0</v>
      </c>
      <c r="H22" s="43">
        <f t="shared" si="8"/>
        <v>0</v>
      </c>
      <c r="I22" s="38">
        <f t="shared" si="8"/>
        <v>0</v>
      </c>
      <c r="J22" s="38">
        <f t="shared" si="8"/>
        <v>0</v>
      </c>
      <c r="K22" s="39">
        <f t="shared" si="8"/>
        <v>0</v>
      </c>
    </row>
    <row r="23" ht="15.75" customHeight="1">
      <c r="A23" s="17" t="s">
        <v>22</v>
      </c>
      <c r="B23" s="37">
        <f t="shared" ref="B23:K23" si="9">B10+B35</f>
        <v>0</v>
      </c>
      <c r="C23" s="38">
        <f t="shared" si="9"/>
        <v>3.5842</v>
      </c>
      <c r="D23" s="38">
        <f t="shared" si="9"/>
        <v>2.3145</v>
      </c>
      <c r="E23" s="38">
        <f t="shared" si="9"/>
        <v>0</v>
      </c>
      <c r="F23" s="38">
        <f t="shared" si="9"/>
        <v>22</v>
      </c>
      <c r="G23" s="38">
        <f t="shared" si="9"/>
        <v>20.9326</v>
      </c>
      <c r="H23" s="38">
        <f t="shared" si="9"/>
        <v>4.1693</v>
      </c>
      <c r="I23" s="38">
        <f t="shared" si="9"/>
        <v>3.9391</v>
      </c>
      <c r="J23" s="38">
        <f t="shared" si="9"/>
        <v>0.8504</v>
      </c>
      <c r="K23" s="39">
        <f t="shared" si="9"/>
        <v>0</v>
      </c>
    </row>
    <row r="24" ht="15.75" customHeight="1">
      <c r="A24" s="17" t="s">
        <v>23</v>
      </c>
      <c r="B24" s="37">
        <f t="shared" ref="B24:K24" si="10">B11</f>
        <v>70.461</v>
      </c>
      <c r="C24" s="38">
        <f t="shared" si="10"/>
        <v>81.1911</v>
      </c>
      <c r="D24" s="38">
        <f t="shared" si="10"/>
        <v>24.5037</v>
      </c>
      <c r="E24" s="38">
        <f t="shared" si="10"/>
        <v>22.0415</v>
      </c>
      <c r="F24" s="38">
        <f t="shared" si="10"/>
        <v>144.7837</v>
      </c>
      <c r="G24" s="38">
        <f t="shared" si="10"/>
        <v>189.5385</v>
      </c>
      <c r="H24" s="38">
        <f t="shared" si="10"/>
        <v>14.9552</v>
      </c>
      <c r="I24" s="38">
        <f t="shared" si="10"/>
        <v>10.5303</v>
      </c>
      <c r="J24" s="38">
        <f t="shared" si="10"/>
        <v>1.5611</v>
      </c>
      <c r="K24" s="39">
        <f t="shared" si="10"/>
        <v>11.0115</v>
      </c>
    </row>
    <row r="25" ht="15.75" customHeight="1">
      <c r="A25" s="17" t="s">
        <v>24</v>
      </c>
      <c r="B25" s="37">
        <f t="shared" ref="B25:K25" si="11">B18/8760/B50*1000</f>
        <v>0.5320189172</v>
      </c>
      <c r="C25" s="38">
        <f t="shared" si="11"/>
        <v>18.9615786</v>
      </c>
      <c r="D25" s="38">
        <f t="shared" si="11"/>
        <v>4.57345075</v>
      </c>
      <c r="E25" s="38">
        <f t="shared" si="11"/>
        <v>0.3022178735</v>
      </c>
      <c r="F25" s="38">
        <f t="shared" si="11"/>
        <v>5.692864644</v>
      </c>
      <c r="G25" s="38">
        <f t="shared" si="11"/>
        <v>3.230648076</v>
      </c>
      <c r="H25" s="38">
        <f t="shared" si="11"/>
        <v>1.02095499</v>
      </c>
      <c r="I25" s="38">
        <f t="shared" si="11"/>
        <v>1.519699935</v>
      </c>
      <c r="J25" s="38">
        <f t="shared" si="11"/>
        <v>0.1970988258</v>
      </c>
      <c r="K25" s="39">
        <f t="shared" si="11"/>
        <v>0</v>
      </c>
    </row>
    <row r="26" ht="15.75" customHeight="1">
      <c r="A26" s="24" t="s">
        <v>25</v>
      </c>
      <c r="B26" s="44">
        <f t="shared" ref="B26:K26" si="12">B19/8760/B56*1000</f>
        <v>2.037848606</v>
      </c>
      <c r="C26" s="45">
        <f t="shared" si="12"/>
        <v>9.101462382</v>
      </c>
      <c r="D26" s="45">
        <f t="shared" si="12"/>
        <v>5.5</v>
      </c>
      <c r="E26" s="45">
        <f t="shared" si="12"/>
        <v>0</v>
      </c>
      <c r="F26" s="45">
        <f t="shared" si="12"/>
        <v>6.013789022</v>
      </c>
      <c r="G26" s="45">
        <f t="shared" si="12"/>
        <v>3.40119104</v>
      </c>
      <c r="H26" s="45">
        <f t="shared" si="12"/>
        <v>0.22</v>
      </c>
      <c r="I26" s="45">
        <f t="shared" si="12"/>
        <v>0.43</v>
      </c>
      <c r="J26" s="45">
        <f t="shared" si="12"/>
        <v>0</v>
      </c>
      <c r="K26" s="46">
        <f t="shared" si="12"/>
        <v>0</v>
      </c>
    </row>
    <row r="27" ht="15.75" hidden="1" customHeight="1">
      <c r="A27" s="47"/>
      <c r="B27" s="48"/>
      <c r="C27" s="48"/>
      <c r="D27" s="48"/>
      <c r="E27" s="48"/>
      <c r="F27" s="48"/>
      <c r="G27" s="48"/>
      <c r="H27" s="48"/>
      <c r="I27" s="48"/>
      <c r="J27" s="48"/>
      <c r="K27" s="48"/>
    </row>
    <row r="28" ht="15.75" hidden="1" customHeight="1"/>
    <row r="29" ht="15.75" hidden="1" customHeight="1">
      <c r="A29" s="49" t="str">
        <f>#REF!</f>
        <v>#REF!</v>
      </c>
      <c r="B29" s="49" t="s">
        <v>6</v>
      </c>
      <c r="C29" s="49" t="s">
        <v>7</v>
      </c>
      <c r="D29" s="49" t="s">
        <v>8</v>
      </c>
      <c r="E29" s="49" t="s">
        <v>9</v>
      </c>
      <c r="F29" s="49" t="s">
        <v>10</v>
      </c>
      <c r="G29" s="49" t="s">
        <v>11</v>
      </c>
      <c r="H29" s="49" t="s">
        <v>12</v>
      </c>
      <c r="I29" s="49" t="s">
        <v>13</v>
      </c>
      <c r="J29" s="49" t="s">
        <v>14</v>
      </c>
      <c r="K29" s="49" t="s">
        <v>29</v>
      </c>
      <c r="L29" s="36"/>
      <c r="M29" s="36"/>
      <c r="N29" s="36"/>
      <c r="O29" s="36"/>
      <c r="P29" s="36"/>
      <c r="Q29" s="36"/>
      <c r="R29" s="36"/>
      <c r="S29" s="36"/>
      <c r="T29" s="36"/>
      <c r="U29" s="36"/>
      <c r="V29" s="36"/>
      <c r="W29" s="36"/>
      <c r="X29" s="36"/>
      <c r="Y29" s="36"/>
      <c r="Z29" s="36"/>
    </row>
    <row r="30" ht="15.75" hidden="1" customHeight="1">
      <c r="A30" s="50" t="s">
        <v>30</v>
      </c>
      <c r="B30" s="51" t="str">
        <f t="shared" ref="B30:E30" si="13">B71</f>
        <v/>
      </c>
      <c r="C30" s="51" t="str">
        <f t="shared" si="13"/>
        <v/>
      </c>
      <c r="D30" s="51" t="str">
        <f t="shared" si="13"/>
        <v/>
      </c>
      <c r="E30" s="51" t="str">
        <f t="shared" si="13"/>
        <v/>
      </c>
      <c r="F30" s="51">
        <f>F74</f>
        <v>1.533</v>
      </c>
      <c r="G30" s="51" t="str">
        <f t="shared" ref="G30:K30" si="14">G71</f>
        <v/>
      </c>
      <c r="H30" s="51" t="str">
        <f t="shared" si="14"/>
        <v/>
      </c>
      <c r="I30" s="51" t="str">
        <f t="shared" si="14"/>
        <v/>
      </c>
      <c r="J30" s="51" t="str">
        <f t="shared" si="14"/>
        <v/>
      </c>
      <c r="K30" s="51" t="str">
        <f t="shared" si="14"/>
        <v/>
      </c>
    </row>
    <row r="31" ht="15.75" hidden="1" customHeight="1">
      <c r="A31" s="50" t="s">
        <v>31</v>
      </c>
      <c r="B31" s="51">
        <f t="shared" ref="B31:K31" si="15">B52</f>
        <v>0</v>
      </c>
      <c r="C31" s="51">
        <f t="shared" si="15"/>
        <v>49.6692</v>
      </c>
      <c r="D31" s="51">
        <f t="shared" si="15"/>
        <v>6.7452</v>
      </c>
      <c r="E31" s="51">
        <f t="shared" si="15"/>
        <v>0</v>
      </c>
      <c r="F31" s="51">
        <f t="shared" si="15"/>
        <v>6.99048</v>
      </c>
      <c r="G31" s="51">
        <f t="shared" si="15"/>
        <v>0</v>
      </c>
      <c r="H31" s="51">
        <f t="shared" si="15"/>
        <v>2.34876</v>
      </c>
      <c r="I31" s="51">
        <f t="shared" si="15"/>
        <v>2.7594</v>
      </c>
      <c r="J31" s="51">
        <f t="shared" si="15"/>
        <v>0</v>
      </c>
      <c r="K31" s="51">
        <f t="shared" si="15"/>
        <v>0</v>
      </c>
    </row>
    <row r="32" ht="15.75" hidden="1" customHeight="1">
      <c r="A32" s="50" t="s">
        <v>32</v>
      </c>
      <c r="B32" s="51">
        <f t="shared" ref="B32:K32" si="16">B58</f>
        <v>2.008</v>
      </c>
      <c r="C32" s="51">
        <f t="shared" si="16"/>
        <v>11.6116</v>
      </c>
      <c r="D32" s="51">
        <f t="shared" si="16"/>
        <v>7.315</v>
      </c>
      <c r="E32" s="51">
        <f t="shared" si="16"/>
        <v>0</v>
      </c>
      <c r="F32" s="51">
        <f t="shared" si="16"/>
        <v>5.0138</v>
      </c>
      <c r="G32" s="51">
        <f t="shared" si="16"/>
        <v>4.0222</v>
      </c>
      <c r="H32" s="51">
        <f t="shared" si="16"/>
        <v>0.25124</v>
      </c>
      <c r="I32" s="51">
        <f t="shared" si="16"/>
        <v>0.4687</v>
      </c>
      <c r="J32" s="51">
        <f t="shared" si="16"/>
        <v>0</v>
      </c>
      <c r="K32" s="51">
        <f t="shared" si="16"/>
        <v>0</v>
      </c>
    </row>
    <row r="33" ht="15.75" hidden="1" customHeight="1">
      <c r="A33" s="50" t="s">
        <v>33</v>
      </c>
      <c r="B33" s="51" t="str">
        <f t="shared" ref="B33:K33" si="17">B68</f>
        <v/>
      </c>
      <c r="C33" s="51">
        <f t="shared" si="17"/>
        <v>3.066</v>
      </c>
      <c r="D33" s="51" t="str">
        <f t="shared" si="17"/>
        <v/>
      </c>
      <c r="E33" s="51" t="str">
        <f t="shared" si="17"/>
        <v/>
      </c>
      <c r="F33" s="51" t="str">
        <f t="shared" si="17"/>
        <v/>
      </c>
      <c r="G33" s="51" t="str">
        <f t="shared" si="17"/>
        <v/>
      </c>
      <c r="H33" s="51" t="str">
        <f t="shared" si="17"/>
        <v/>
      </c>
      <c r="I33" s="51" t="str">
        <f t="shared" si="17"/>
        <v/>
      </c>
      <c r="J33" s="51" t="str">
        <f t="shared" si="17"/>
        <v/>
      </c>
      <c r="K33" s="51" t="str">
        <f t="shared" si="17"/>
        <v/>
      </c>
    </row>
    <row r="34" ht="15.75" hidden="1" customHeight="1">
      <c r="A34" s="50" t="s">
        <v>34</v>
      </c>
      <c r="B34" s="51">
        <f t="shared" ref="B34:I34" si="18">IF(B9-SUM(B30:B33)+B35&lt;0,B9,SUM(B30:B33)+B35)</f>
        <v>0</v>
      </c>
      <c r="C34" s="51">
        <f t="shared" si="18"/>
        <v>67.2468</v>
      </c>
      <c r="D34" s="51">
        <f t="shared" si="18"/>
        <v>15.9602</v>
      </c>
      <c r="E34" s="51">
        <f t="shared" si="18"/>
        <v>0</v>
      </c>
      <c r="F34" s="51">
        <f t="shared" si="18"/>
        <v>23.53728</v>
      </c>
      <c r="G34" s="51">
        <f t="shared" si="18"/>
        <v>0</v>
      </c>
      <c r="H34" s="51">
        <f t="shared" si="18"/>
        <v>4.1</v>
      </c>
      <c r="I34" s="51">
        <f t="shared" si="18"/>
        <v>6.7281</v>
      </c>
      <c r="J34" s="51">
        <v>0.0</v>
      </c>
      <c r="K34" s="51">
        <f>IF(K9-SUM(K30:K33)+K35&lt;0,K9,SUM(K30:K33)+K35)</f>
        <v>0</v>
      </c>
    </row>
    <row r="35" ht="15.75" hidden="1" customHeight="1">
      <c r="A35" s="50" t="s">
        <v>35</v>
      </c>
      <c r="B35" s="51">
        <v>0.0</v>
      </c>
      <c r="C35" s="51">
        <f>B42</f>
        <v>2.9</v>
      </c>
      <c r="D35" s="51">
        <f>B44</f>
        <v>1.9</v>
      </c>
      <c r="E35" s="51">
        <v>0.0</v>
      </c>
      <c r="F35" s="51">
        <f>B45</f>
        <v>10</v>
      </c>
      <c r="G35" s="51">
        <v>0.0</v>
      </c>
      <c r="H35" s="51">
        <v>1.5</v>
      </c>
      <c r="I35" s="51">
        <v>3.5</v>
      </c>
      <c r="J35" s="51">
        <v>0.0</v>
      </c>
      <c r="K35" s="51">
        <v>0.0</v>
      </c>
    </row>
    <row r="36" ht="13.5" hidden="1" customHeight="1">
      <c r="A36" s="47"/>
      <c r="B36" s="48"/>
      <c r="C36" s="48"/>
      <c r="D36" s="48"/>
      <c r="E36" s="48"/>
      <c r="F36" s="48"/>
      <c r="G36" s="48"/>
      <c r="H36" s="48"/>
      <c r="I36" s="48"/>
      <c r="J36" s="48"/>
      <c r="K36" s="48"/>
    </row>
    <row r="37" ht="1.5" customHeight="1">
      <c r="A37" s="28"/>
      <c r="B37" s="52"/>
      <c r="C37" s="52"/>
      <c r="D37" s="52"/>
      <c r="E37" s="52"/>
      <c r="F37" s="52"/>
      <c r="G37" s="52"/>
      <c r="H37" s="52"/>
      <c r="I37" s="52"/>
      <c r="J37" s="52"/>
      <c r="K37" s="52"/>
    </row>
    <row r="38" ht="35.25" customHeight="1">
      <c r="A38" s="53" t="s">
        <v>36</v>
      </c>
      <c r="B38" s="54" t="s">
        <v>37</v>
      </c>
      <c r="C38" s="55"/>
      <c r="D38" s="56">
        <f>C47+SUM(B53:K53)+SUM(B59:K59)+SUM(B63:K63)+SUM(B69:K69)+SUM(B75:K75)</f>
        <v>129.9421331</v>
      </c>
      <c r="E38" s="54" t="s">
        <v>38</v>
      </c>
      <c r="F38" s="57"/>
      <c r="G38" s="55"/>
      <c r="H38" s="58">
        <f t="array" ref="H38">-PMT(rate,period,D38)</f>
        <v>5.410684942</v>
      </c>
      <c r="I38" s="54" t="s">
        <v>39</v>
      </c>
      <c r="J38" s="55"/>
      <c r="K38" s="59">
        <v>0.015</v>
      </c>
    </row>
    <row r="39" ht="32.25" customHeight="1">
      <c r="A39" s="60"/>
      <c r="B39" s="61" t="s">
        <v>40</v>
      </c>
      <c r="C39" s="62"/>
      <c r="D39" s="63">
        <f>D38*1000*H39</f>
        <v>909594.9315</v>
      </c>
      <c r="E39" s="61" t="s">
        <v>41</v>
      </c>
      <c r="F39" s="64"/>
      <c r="G39" s="62"/>
      <c r="H39" s="65">
        <v>7.0</v>
      </c>
      <c r="I39" s="66" t="s">
        <v>42</v>
      </c>
      <c r="J39" s="62"/>
      <c r="K39" s="67">
        <v>30.0</v>
      </c>
    </row>
    <row r="40" ht="39.75" customHeight="1">
      <c r="A40" s="68"/>
      <c r="B40" s="69" t="s">
        <v>43</v>
      </c>
      <c r="C40" s="70"/>
      <c r="D40" s="71">
        <f>SUM(B30:K33)</f>
        <v>103.80258</v>
      </c>
      <c r="E40" s="69" t="s">
        <v>44</v>
      </c>
      <c r="F40" s="72"/>
      <c r="G40" s="70"/>
      <c r="H40" s="71">
        <f>D40*K40/100</f>
        <v>6.2281548</v>
      </c>
      <c r="I40" s="69" t="s">
        <v>45</v>
      </c>
      <c r="J40" s="70"/>
      <c r="K40" s="73">
        <v>6.0</v>
      </c>
    </row>
    <row r="41" ht="60.0" customHeight="1">
      <c r="A41" s="74" t="s">
        <v>46</v>
      </c>
      <c r="B41" s="75" t="s">
        <v>47</v>
      </c>
      <c r="C41" s="76" t="s">
        <v>48</v>
      </c>
      <c r="D41" s="77" t="s">
        <v>49</v>
      </c>
      <c r="E41" s="78"/>
      <c r="F41" s="78"/>
      <c r="G41" s="78"/>
      <c r="H41" s="78"/>
      <c r="I41" s="78"/>
      <c r="J41" s="78"/>
      <c r="K41" s="79"/>
      <c r="L41" s="36"/>
      <c r="M41" s="36"/>
      <c r="N41" s="36"/>
      <c r="O41" s="36"/>
      <c r="P41" s="36"/>
      <c r="Q41" s="36"/>
      <c r="R41" s="36"/>
      <c r="S41" s="36"/>
      <c r="T41" s="36"/>
      <c r="U41" s="36"/>
      <c r="V41" s="36"/>
      <c r="W41" s="36"/>
      <c r="X41" s="36"/>
      <c r="Y41" s="36"/>
      <c r="Z41" s="36"/>
    </row>
    <row r="42" ht="15.0" customHeight="1">
      <c r="A42" s="17" t="s">
        <v>50</v>
      </c>
      <c r="B42" s="80">
        <v>2.9</v>
      </c>
      <c r="C42" s="81">
        <v>2.8</v>
      </c>
      <c r="D42" s="82"/>
      <c r="K42" s="83"/>
    </row>
    <row r="43" ht="15.75" customHeight="1">
      <c r="A43" s="17" t="s">
        <v>51</v>
      </c>
      <c r="B43" s="84" t="s">
        <v>52</v>
      </c>
      <c r="C43" s="81">
        <v>1.3</v>
      </c>
      <c r="D43" s="82"/>
      <c r="K43" s="83"/>
    </row>
    <row r="44" ht="15.75" customHeight="1">
      <c r="A44" s="17" t="s">
        <v>53</v>
      </c>
      <c r="B44" s="80">
        <v>1.9</v>
      </c>
      <c r="C44" s="81">
        <v>2.0</v>
      </c>
      <c r="D44" s="82"/>
      <c r="K44" s="83"/>
    </row>
    <row r="45" ht="15.75" customHeight="1">
      <c r="A45" s="17" t="s">
        <v>54</v>
      </c>
      <c r="B45" s="80">
        <v>10.0</v>
      </c>
      <c r="C45" s="81">
        <v>1.7</v>
      </c>
      <c r="D45" s="82"/>
      <c r="K45" s="83"/>
    </row>
    <row r="46" ht="15.75" customHeight="1">
      <c r="A46" s="17" t="s">
        <v>55</v>
      </c>
      <c r="B46" s="80">
        <v>2.4</v>
      </c>
      <c r="C46" s="81">
        <v>0.5</v>
      </c>
      <c r="D46" s="82"/>
      <c r="K46" s="83"/>
    </row>
    <row r="47" ht="15.75" customHeight="1">
      <c r="A47" s="24" t="s">
        <v>56</v>
      </c>
      <c r="B47" s="85"/>
      <c r="C47" s="86">
        <f>SUM(C42:C46)</f>
        <v>8.3</v>
      </c>
      <c r="D47" s="87"/>
      <c r="E47" s="2"/>
      <c r="F47" s="2"/>
      <c r="G47" s="2"/>
      <c r="H47" s="2"/>
      <c r="I47" s="2"/>
      <c r="J47" s="2"/>
      <c r="K47" s="88"/>
    </row>
    <row r="48" ht="41.25" customHeight="1">
      <c r="A48" s="74" t="s">
        <v>57</v>
      </c>
      <c r="B48" s="75" t="s">
        <v>6</v>
      </c>
      <c r="C48" s="76" t="s">
        <v>7</v>
      </c>
      <c r="D48" s="76" t="s">
        <v>8</v>
      </c>
      <c r="E48" s="76" t="s">
        <v>9</v>
      </c>
      <c r="F48" s="76" t="s">
        <v>10</v>
      </c>
      <c r="G48" s="76" t="s">
        <v>11</v>
      </c>
      <c r="H48" s="76" t="s">
        <v>12</v>
      </c>
      <c r="I48" s="76" t="s">
        <v>13</v>
      </c>
      <c r="J48" s="76" t="s">
        <v>14</v>
      </c>
      <c r="K48" s="89" t="s">
        <v>29</v>
      </c>
      <c r="L48" s="36"/>
      <c r="M48" s="36"/>
      <c r="N48" s="36"/>
      <c r="O48" s="36"/>
      <c r="P48" s="36"/>
      <c r="Q48" s="36"/>
      <c r="R48" s="36"/>
      <c r="S48" s="36"/>
      <c r="T48" s="36"/>
      <c r="U48" s="36"/>
      <c r="V48" s="36"/>
      <c r="W48" s="36"/>
      <c r="X48" s="36"/>
      <c r="Y48" s="36"/>
      <c r="Z48" s="36"/>
    </row>
    <row r="49" ht="15.0" customHeight="1">
      <c r="A49" s="17" t="s">
        <v>58</v>
      </c>
      <c r="B49" s="90"/>
      <c r="C49" s="91">
        <v>16200.0</v>
      </c>
      <c r="D49" s="91">
        <v>2200.0</v>
      </c>
      <c r="E49" s="91"/>
      <c r="F49" s="91">
        <v>2280.0</v>
      </c>
      <c r="G49" s="91"/>
      <c r="H49" s="91">
        <v>766.0665362035224</v>
      </c>
      <c r="I49" s="91">
        <v>900.0</v>
      </c>
      <c r="J49" s="91"/>
      <c r="K49" s="92"/>
    </row>
    <row r="50" ht="15.75" customHeight="1">
      <c r="A50" s="17" t="s">
        <v>59</v>
      </c>
      <c r="B50" s="93">
        <v>0.35</v>
      </c>
      <c r="C50" s="94">
        <v>0.35</v>
      </c>
      <c r="D50" s="94">
        <v>0.35</v>
      </c>
      <c r="E50" s="94">
        <v>0.35</v>
      </c>
      <c r="F50" s="94">
        <v>0.35</v>
      </c>
      <c r="G50" s="94">
        <v>0.35</v>
      </c>
      <c r="H50" s="94">
        <v>0.35</v>
      </c>
      <c r="I50" s="94">
        <v>0.35</v>
      </c>
      <c r="J50" s="94">
        <v>0.35</v>
      </c>
      <c r="K50" s="95">
        <v>0.35</v>
      </c>
    </row>
    <row r="51" ht="15.75" customHeight="1">
      <c r="A51" s="17" t="s">
        <v>60</v>
      </c>
      <c r="B51" s="96">
        <v>2000.0</v>
      </c>
      <c r="C51" s="97">
        <v>2000.0</v>
      </c>
      <c r="D51" s="97">
        <v>2000.0</v>
      </c>
      <c r="E51" s="97">
        <v>2000.0</v>
      </c>
      <c r="F51" s="97">
        <v>2000.0</v>
      </c>
      <c r="G51" s="97">
        <v>2000.0</v>
      </c>
      <c r="H51" s="97">
        <v>2000.0</v>
      </c>
      <c r="I51" s="97">
        <v>2000.0</v>
      </c>
      <c r="J51" s="97">
        <v>2000.0</v>
      </c>
      <c r="K51" s="98">
        <v>2000.0</v>
      </c>
    </row>
    <row r="52" ht="15.75" customHeight="1">
      <c r="A52" s="17" t="s">
        <v>61</v>
      </c>
      <c r="B52" s="99">
        <f t="shared" ref="B52:K52" si="19">B49*B50*8760/1000000</f>
        <v>0</v>
      </c>
      <c r="C52" s="100">
        <f t="shared" si="19"/>
        <v>49.6692</v>
      </c>
      <c r="D52" s="100">
        <f t="shared" si="19"/>
        <v>6.7452</v>
      </c>
      <c r="E52" s="100">
        <f t="shared" si="19"/>
        <v>0</v>
      </c>
      <c r="F52" s="100">
        <f t="shared" si="19"/>
        <v>6.99048</v>
      </c>
      <c r="G52" s="100">
        <f t="shared" si="19"/>
        <v>0</v>
      </c>
      <c r="H52" s="100">
        <f t="shared" si="19"/>
        <v>2.34876</v>
      </c>
      <c r="I52" s="100">
        <f t="shared" si="19"/>
        <v>2.7594</v>
      </c>
      <c r="J52" s="100">
        <f t="shared" si="19"/>
        <v>0</v>
      </c>
      <c r="K52" s="101">
        <f t="shared" si="19"/>
        <v>0</v>
      </c>
    </row>
    <row r="53" ht="15.75" customHeight="1">
      <c r="A53" s="24" t="s">
        <v>62</v>
      </c>
      <c r="B53" s="102">
        <f t="shared" ref="B53:K53" si="20">B51*B49/1000000</f>
        <v>0</v>
      </c>
      <c r="C53" s="103">
        <f t="shared" si="20"/>
        <v>32.4</v>
      </c>
      <c r="D53" s="103">
        <f t="shared" si="20"/>
        <v>4.4</v>
      </c>
      <c r="E53" s="103">
        <f t="shared" si="20"/>
        <v>0</v>
      </c>
      <c r="F53" s="103">
        <f t="shared" si="20"/>
        <v>4.56</v>
      </c>
      <c r="G53" s="103">
        <f t="shared" si="20"/>
        <v>0</v>
      </c>
      <c r="H53" s="103">
        <f t="shared" si="20"/>
        <v>1.532133072</v>
      </c>
      <c r="I53" s="103">
        <f t="shared" si="20"/>
        <v>1.8</v>
      </c>
      <c r="J53" s="103">
        <f t="shared" si="20"/>
        <v>0</v>
      </c>
      <c r="K53" s="104">
        <f t="shared" si="20"/>
        <v>0</v>
      </c>
    </row>
    <row r="54" ht="30.0" customHeight="1">
      <c r="A54" s="74" t="s">
        <v>63</v>
      </c>
      <c r="B54" s="75" t="s">
        <v>6</v>
      </c>
      <c r="C54" s="76" t="s">
        <v>7</v>
      </c>
      <c r="D54" s="76" t="s">
        <v>8</v>
      </c>
      <c r="E54" s="76" t="s">
        <v>9</v>
      </c>
      <c r="F54" s="76" t="s">
        <v>10</v>
      </c>
      <c r="G54" s="76" t="s">
        <v>11</v>
      </c>
      <c r="H54" s="76" t="s">
        <v>12</v>
      </c>
      <c r="I54" s="76" t="s">
        <v>13</v>
      </c>
      <c r="J54" s="76" t="s">
        <v>14</v>
      </c>
      <c r="K54" s="89" t="s">
        <v>29</v>
      </c>
    </row>
    <row r="55" ht="15.0" customHeight="1">
      <c r="A55" s="17" t="s">
        <v>58</v>
      </c>
      <c r="B55" s="90">
        <v>2000.0</v>
      </c>
      <c r="C55" s="91">
        <v>9100.0</v>
      </c>
      <c r="D55" s="91">
        <v>5500.0</v>
      </c>
      <c r="E55" s="91"/>
      <c r="F55" s="91">
        <v>4300.0</v>
      </c>
      <c r="G55" s="91">
        <v>3400.0</v>
      </c>
      <c r="H55" s="91">
        <v>220.0</v>
      </c>
      <c r="I55" s="91">
        <v>430.0</v>
      </c>
      <c r="J55" s="91">
        <v>0.0</v>
      </c>
      <c r="K55" s="92">
        <v>0.0</v>
      </c>
    </row>
    <row r="56" ht="15.75" customHeight="1">
      <c r="A56" s="17" t="s">
        <v>59</v>
      </c>
      <c r="B56" s="105">
        <v>0.11461187214611872</v>
      </c>
      <c r="C56" s="106">
        <v>0.145662100456621</v>
      </c>
      <c r="D56" s="106">
        <v>0.15182648401826485</v>
      </c>
      <c r="E56" s="106">
        <v>0.14520547945205478</v>
      </c>
      <c r="F56" s="106">
        <v>0.13310502283105022</v>
      </c>
      <c r="G56" s="106">
        <v>0.13504566210045663</v>
      </c>
      <c r="H56" s="106">
        <v>0.13036529680365297</v>
      </c>
      <c r="I56" s="106">
        <v>0.12442922374429223</v>
      </c>
      <c r="J56" s="106">
        <v>0.12602739726027398</v>
      </c>
      <c r="K56" s="107">
        <v>0.10833333333333334</v>
      </c>
    </row>
    <row r="57" ht="15.75" customHeight="1">
      <c r="A57" s="17" t="s">
        <v>60</v>
      </c>
      <c r="B57" s="96">
        <v>2000.0</v>
      </c>
      <c r="C57" s="97">
        <v>2000.0</v>
      </c>
      <c r="D57" s="97">
        <v>2000.0</v>
      </c>
      <c r="E57" s="97">
        <v>2000.0</v>
      </c>
      <c r="F57" s="97">
        <v>2000.0</v>
      </c>
      <c r="G57" s="97">
        <v>2000.0</v>
      </c>
      <c r="H57" s="97">
        <v>2000.0</v>
      </c>
      <c r="I57" s="97">
        <v>2000.0</v>
      </c>
      <c r="J57" s="97">
        <v>2000.0</v>
      </c>
      <c r="K57" s="98">
        <v>2000.0</v>
      </c>
    </row>
    <row r="58" ht="15.75" customHeight="1">
      <c r="A58" s="17" t="s">
        <v>64</v>
      </c>
      <c r="B58" s="99">
        <f t="shared" ref="B58:K58" si="21">B55*B56*8760/1000000</f>
        <v>2.008</v>
      </c>
      <c r="C58" s="100">
        <f t="shared" si="21"/>
        <v>11.6116</v>
      </c>
      <c r="D58" s="100">
        <f t="shared" si="21"/>
        <v>7.315</v>
      </c>
      <c r="E58" s="100">
        <f t="shared" si="21"/>
        <v>0</v>
      </c>
      <c r="F58" s="100">
        <f t="shared" si="21"/>
        <v>5.0138</v>
      </c>
      <c r="G58" s="100">
        <f t="shared" si="21"/>
        <v>4.0222</v>
      </c>
      <c r="H58" s="100">
        <f t="shared" si="21"/>
        <v>0.25124</v>
      </c>
      <c r="I58" s="100">
        <f t="shared" si="21"/>
        <v>0.4687</v>
      </c>
      <c r="J58" s="100">
        <f t="shared" si="21"/>
        <v>0</v>
      </c>
      <c r="K58" s="101">
        <f t="shared" si="21"/>
        <v>0</v>
      </c>
    </row>
    <row r="59" ht="15.75" customHeight="1">
      <c r="A59" s="24" t="s">
        <v>62</v>
      </c>
      <c r="B59" s="102">
        <f t="shared" ref="B59:K59" si="22">B57*B55/1000000</f>
        <v>4</v>
      </c>
      <c r="C59" s="103">
        <f t="shared" si="22"/>
        <v>18.2</v>
      </c>
      <c r="D59" s="103">
        <f t="shared" si="22"/>
        <v>11</v>
      </c>
      <c r="E59" s="103">
        <f t="shared" si="22"/>
        <v>0</v>
      </c>
      <c r="F59" s="103">
        <f t="shared" si="22"/>
        <v>8.6</v>
      </c>
      <c r="G59" s="103">
        <f t="shared" si="22"/>
        <v>6.8</v>
      </c>
      <c r="H59" s="103">
        <f t="shared" si="22"/>
        <v>0.44</v>
      </c>
      <c r="I59" s="103">
        <f t="shared" si="22"/>
        <v>0.86</v>
      </c>
      <c r="J59" s="103">
        <f t="shared" si="22"/>
        <v>0</v>
      </c>
      <c r="K59" s="104">
        <f t="shared" si="22"/>
        <v>0</v>
      </c>
    </row>
    <row r="60" ht="15.75" customHeight="1">
      <c r="A60" s="74" t="s">
        <v>65</v>
      </c>
      <c r="B60" s="75" t="s">
        <v>6</v>
      </c>
      <c r="C60" s="76" t="s">
        <v>7</v>
      </c>
      <c r="D60" s="76" t="s">
        <v>8</v>
      </c>
      <c r="E60" s="76" t="s">
        <v>9</v>
      </c>
      <c r="F60" s="76" t="s">
        <v>10</v>
      </c>
      <c r="G60" s="76" t="s">
        <v>11</v>
      </c>
      <c r="H60" s="76" t="s">
        <v>12</v>
      </c>
      <c r="I60" s="76" t="s">
        <v>13</v>
      </c>
      <c r="J60" s="76" t="s">
        <v>14</v>
      </c>
      <c r="K60" s="89" t="s">
        <v>29</v>
      </c>
    </row>
    <row r="61" ht="15.0" customHeight="1">
      <c r="A61" s="17" t="s">
        <v>66</v>
      </c>
      <c r="B61" s="90">
        <v>0.0</v>
      </c>
      <c r="C61" s="91">
        <v>24.0</v>
      </c>
      <c r="D61" s="91">
        <v>7.0</v>
      </c>
      <c r="E61" s="91">
        <v>0.0</v>
      </c>
      <c r="F61" s="91">
        <v>0.0</v>
      </c>
      <c r="G61" s="91">
        <v>0.0</v>
      </c>
      <c r="H61" s="91">
        <v>0.0</v>
      </c>
      <c r="I61" s="91">
        <v>0.0</v>
      </c>
      <c r="J61" s="91">
        <v>0.0</v>
      </c>
      <c r="K61" s="92">
        <v>0.0</v>
      </c>
    </row>
    <row r="62" ht="15.75" customHeight="1">
      <c r="A62" s="17" t="s">
        <v>67</v>
      </c>
      <c r="B62" s="108">
        <v>800.0</v>
      </c>
      <c r="C62" s="109">
        <f t="shared" ref="C62:K62" si="23">B62</f>
        <v>800</v>
      </c>
      <c r="D62" s="109">
        <f t="shared" si="23"/>
        <v>800</v>
      </c>
      <c r="E62" s="109">
        <f t="shared" si="23"/>
        <v>800</v>
      </c>
      <c r="F62" s="109">
        <f t="shared" si="23"/>
        <v>800</v>
      </c>
      <c r="G62" s="109">
        <f t="shared" si="23"/>
        <v>800</v>
      </c>
      <c r="H62" s="109">
        <f t="shared" si="23"/>
        <v>800</v>
      </c>
      <c r="I62" s="109">
        <f t="shared" si="23"/>
        <v>800</v>
      </c>
      <c r="J62" s="109">
        <f t="shared" si="23"/>
        <v>800</v>
      </c>
      <c r="K62" s="110">
        <f t="shared" si="23"/>
        <v>800</v>
      </c>
    </row>
    <row r="63" ht="15.75" customHeight="1">
      <c r="A63" s="24" t="s">
        <v>68</v>
      </c>
      <c r="B63" s="111">
        <f t="shared" ref="B63:K63" si="24">B61*B62/1000</f>
        <v>0</v>
      </c>
      <c r="C63" s="112">
        <f t="shared" si="24"/>
        <v>19.2</v>
      </c>
      <c r="D63" s="112">
        <f t="shared" si="24"/>
        <v>5.6</v>
      </c>
      <c r="E63" s="112">
        <f t="shared" si="24"/>
        <v>0</v>
      </c>
      <c r="F63" s="112">
        <f t="shared" si="24"/>
        <v>0</v>
      </c>
      <c r="G63" s="112">
        <f t="shared" si="24"/>
        <v>0</v>
      </c>
      <c r="H63" s="112">
        <f t="shared" si="24"/>
        <v>0</v>
      </c>
      <c r="I63" s="112">
        <f t="shared" si="24"/>
        <v>0</v>
      </c>
      <c r="J63" s="112">
        <f t="shared" si="24"/>
        <v>0</v>
      </c>
      <c r="K63" s="113">
        <f t="shared" si="24"/>
        <v>0</v>
      </c>
    </row>
    <row r="64" ht="15.75" customHeight="1">
      <c r="A64" s="74" t="s">
        <v>69</v>
      </c>
      <c r="B64" s="75" t="s">
        <v>6</v>
      </c>
      <c r="C64" s="76" t="s">
        <v>7</v>
      </c>
      <c r="D64" s="76" t="s">
        <v>8</v>
      </c>
      <c r="E64" s="76" t="s">
        <v>9</v>
      </c>
      <c r="F64" s="76" t="s">
        <v>10</v>
      </c>
      <c r="G64" s="76" t="s">
        <v>11</v>
      </c>
      <c r="H64" s="76" t="s">
        <v>12</v>
      </c>
      <c r="I64" s="76" t="s">
        <v>13</v>
      </c>
      <c r="J64" s="76" t="s">
        <v>14</v>
      </c>
      <c r="K64" s="89" t="s">
        <v>29</v>
      </c>
    </row>
    <row r="65" ht="15.0" customHeight="1">
      <c r="A65" s="17" t="s">
        <v>58</v>
      </c>
      <c r="B65" s="108"/>
      <c r="C65" s="91">
        <v>500.0</v>
      </c>
      <c r="D65" s="109"/>
      <c r="E65" s="109"/>
      <c r="F65" s="109"/>
      <c r="G65" s="109"/>
      <c r="H65" s="109"/>
      <c r="I65" s="109"/>
      <c r="J65" s="109"/>
      <c r="K65" s="110"/>
    </row>
    <row r="66" ht="15.75" customHeight="1">
      <c r="A66" s="17" t="s">
        <v>59</v>
      </c>
      <c r="B66" s="93"/>
      <c r="C66" s="94">
        <v>0.7</v>
      </c>
      <c r="D66" s="109"/>
      <c r="E66" s="109"/>
      <c r="F66" s="109"/>
      <c r="G66" s="109"/>
      <c r="H66" s="109"/>
      <c r="I66" s="109"/>
      <c r="J66" s="109"/>
      <c r="K66" s="110"/>
    </row>
    <row r="67" ht="15.75" customHeight="1">
      <c r="A67" s="17" t="s">
        <v>60</v>
      </c>
      <c r="B67" s="96"/>
      <c r="C67" s="97">
        <v>3500.0</v>
      </c>
      <c r="D67" s="109"/>
      <c r="E67" s="109"/>
      <c r="F67" s="109"/>
      <c r="G67" s="109"/>
      <c r="H67" s="109"/>
      <c r="I67" s="109"/>
      <c r="J67" s="109"/>
      <c r="K67" s="110"/>
    </row>
    <row r="68" ht="15.75" customHeight="1">
      <c r="A68" s="17" t="s">
        <v>64</v>
      </c>
      <c r="B68" s="114"/>
      <c r="C68" s="100">
        <f>C65*8760*C66/1000000</f>
        <v>3.066</v>
      </c>
      <c r="D68" s="115"/>
      <c r="E68" s="115"/>
      <c r="F68" s="115"/>
      <c r="G68" s="115"/>
      <c r="H68" s="115"/>
      <c r="I68" s="115"/>
      <c r="J68" s="115"/>
      <c r="K68" s="116"/>
    </row>
    <row r="69" ht="15.75" customHeight="1">
      <c r="A69" s="24" t="s">
        <v>70</v>
      </c>
      <c r="B69" s="111">
        <f t="shared" ref="B69:K69" si="25">B67*B65/1000000</f>
        <v>0</v>
      </c>
      <c r="C69" s="112">
        <f t="shared" si="25"/>
        <v>1.75</v>
      </c>
      <c r="D69" s="112">
        <f t="shared" si="25"/>
        <v>0</v>
      </c>
      <c r="E69" s="112">
        <f t="shared" si="25"/>
        <v>0</v>
      </c>
      <c r="F69" s="112">
        <f t="shared" si="25"/>
        <v>0</v>
      </c>
      <c r="G69" s="112">
        <f t="shared" si="25"/>
        <v>0</v>
      </c>
      <c r="H69" s="112">
        <f t="shared" si="25"/>
        <v>0</v>
      </c>
      <c r="I69" s="112">
        <f t="shared" si="25"/>
        <v>0</v>
      </c>
      <c r="J69" s="112">
        <f t="shared" si="25"/>
        <v>0</v>
      </c>
      <c r="K69" s="113">
        <f t="shared" si="25"/>
        <v>0</v>
      </c>
    </row>
    <row r="70" ht="15.75" customHeight="1">
      <c r="A70" s="74" t="s">
        <v>71</v>
      </c>
      <c r="B70" s="75" t="s">
        <v>6</v>
      </c>
      <c r="C70" s="76" t="s">
        <v>7</v>
      </c>
      <c r="D70" s="76" t="s">
        <v>8</v>
      </c>
      <c r="E70" s="76" t="s">
        <v>9</v>
      </c>
      <c r="F70" s="76" t="s">
        <v>10</v>
      </c>
      <c r="G70" s="76" t="s">
        <v>11</v>
      </c>
      <c r="H70" s="76" t="s">
        <v>12</v>
      </c>
      <c r="I70" s="76" t="s">
        <v>13</v>
      </c>
      <c r="J70" s="76" t="s">
        <v>14</v>
      </c>
      <c r="K70" s="89" t="s">
        <v>29</v>
      </c>
    </row>
    <row r="71" ht="15.0" customHeight="1">
      <c r="A71" s="17" t="s">
        <v>58</v>
      </c>
      <c r="B71" s="108"/>
      <c r="C71" s="91"/>
      <c r="D71" s="109"/>
      <c r="E71" s="109"/>
      <c r="F71" s="109">
        <v>250.0</v>
      </c>
      <c r="G71" s="109"/>
      <c r="H71" s="109"/>
      <c r="I71" s="109"/>
      <c r="J71" s="109"/>
      <c r="K71" s="110"/>
    </row>
    <row r="72" ht="15.0" customHeight="1">
      <c r="A72" s="117" t="s">
        <v>59</v>
      </c>
      <c r="B72" s="93"/>
      <c r="C72" s="94"/>
      <c r="D72" s="109"/>
      <c r="E72" s="109"/>
      <c r="F72" s="94">
        <v>0.7</v>
      </c>
      <c r="G72" s="109"/>
      <c r="H72" s="109"/>
      <c r="I72" s="109"/>
      <c r="J72" s="109"/>
      <c r="K72" s="110"/>
    </row>
    <row r="73" ht="15.0" customHeight="1">
      <c r="A73" s="117" t="s">
        <v>72</v>
      </c>
      <c r="B73" s="96"/>
      <c r="C73" s="97"/>
      <c r="D73" s="109"/>
      <c r="E73" s="109"/>
      <c r="F73" s="109">
        <v>200.0</v>
      </c>
      <c r="G73" s="109"/>
      <c r="H73" s="109"/>
      <c r="I73" s="109"/>
      <c r="J73" s="109"/>
      <c r="K73" s="110"/>
    </row>
    <row r="74" ht="15.0" customHeight="1">
      <c r="A74" s="117" t="s">
        <v>64</v>
      </c>
      <c r="B74" s="114"/>
      <c r="C74" s="100"/>
      <c r="D74" s="115"/>
      <c r="E74" s="115"/>
      <c r="F74" s="100">
        <f>F71*8760*F72/1000000</f>
        <v>1.533</v>
      </c>
      <c r="G74" s="115"/>
      <c r="H74" s="115"/>
      <c r="I74" s="115"/>
      <c r="J74" s="115"/>
      <c r="K74" s="116"/>
    </row>
    <row r="75" ht="15.75" customHeight="1">
      <c r="A75" s="24" t="s">
        <v>73</v>
      </c>
      <c r="B75" s="111"/>
      <c r="C75" s="112"/>
      <c r="D75" s="112"/>
      <c r="E75" s="112"/>
      <c r="F75" s="112">
        <v>0.5</v>
      </c>
      <c r="G75" s="112"/>
      <c r="H75" s="112"/>
      <c r="I75" s="112"/>
      <c r="J75" s="112"/>
      <c r="K75" s="113"/>
    </row>
    <row r="76" ht="15.75" customHeight="1"/>
    <row r="77" ht="15.75" customHeight="1">
      <c r="A77" s="118" t="s">
        <v>74</v>
      </c>
      <c r="B77" s="119">
        <v>750.0</v>
      </c>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row>
    <row r="78" ht="15.75" customHeight="1">
      <c r="F78" s="121"/>
    </row>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1:K1"/>
    <mergeCell ref="A2:A3"/>
    <mergeCell ref="F2:G2"/>
    <mergeCell ref="I2:J2"/>
    <mergeCell ref="A15:A16"/>
    <mergeCell ref="F15:G15"/>
    <mergeCell ref="I15:J15"/>
    <mergeCell ref="E39:G39"/>
    <mergeCell ref="E40:G40"/>
    <mergeCell ref="D41:K47"/>
    <mergeCell ref="A38:A40"/>
    <mergeCell ref="B38:C38"/>
    <mergeCell ref="E38:G38"/>
    <mergeCell ref="I38:J38"/>
    <mergeCell ref="B39:C39"/>
    <mergeCell ref="I39:J39"/>
    <mergeCell ref="B40:C40"/>
    <mergeCell ref="I40:J40"/>
  </mergeCells>
  <printOptions/>
  <pageMargins bottom="0.75" footer="0.0" header="0.0" left="0.7" right="0.7" top="0.75"/>
  <pageSetup orientation="portrait"/>
  <drawing r:id="rId2"/>
  <legacyDrawing r:id="rId3"/>
</worksheet>
</file>